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7" rupBuild="4507"/>
  <workbookPr/>
  <bookViews>
    <workbookView xWindow="36616" yWindow="64111" windowWidth="29040" windowHeight="15840" activeTab="4"/>
  </bookViews>
  <sheets>
    <sheet name="Orçamento Sintético" sheetId="14" r:id="rId1"/>
    <sheet name="Curva ABC" sheetId="18" r:id="rId2"/>
    <sheet name="Cronograma" sheetId="13" r:id="rId3"/>
    <sheet name="BDI " sheetId="16" r:id="rId4"/>
    <sheet name="CPU Especiais" sheetId="6" r:id="rId5"/>
  </sheets>
  <definedNames>
    <definedName name="_01_09_96">#REF!</definedName>
    <definedName name="_PL1">#REF!</definedName>
    <definedName name="a">#REF!</definedName>
    <definedName name="aa">#REF!</definedName>
    <definedName name="ACIDO">#REF!</definedName>
    <definedName name="AÇO">#REF!</definedName>
    <definedName name="AÇO_CA_50_3_16">#REF!</definedName>
    <definedName name="ADESIVO_PVC">#REF!</definedName>
    <definedName name="AGUA_10LT">#REF!</definedName>
    <definedName name="AGUARRAZ">#REF!</definedName>
    <definedName name="AJUDANTE">#REF!</definedName>
    <definedName name="ALIZAR_MAD_LEI">#REF!</definedName>
    <definedName name="ALTA">#REF!</definedName>
    <definedName name="amarela">#REF!</definedName>
    <definedName name="AMONIA">#REF!</definedName>
    <definedName name="_xlnm.Print_Area" localSheetId="1">'Curva ABC'!$B$1:$G$324</definedName>
    <definedName name="_xlnm.Print_Area" localSheetId="0">'Orçamento Sintético'!$A$1:$K$347</definedName>
    <definedName name="AREIA">#REF!</definedName>
    <definedName name="ARMAÇÃO_CONCRETO">#REF!</definedName>
    <definedName name="ARMADOR">#REF!</definedName>
    <definedName name="ARMARIO_90X60X17_CM">#REF!</definedName>
    <definedName name="ASSENTO_PLASTICO">#REF!</definedName>
    <definedName name="ATERRO_ARENOSO">#REF!</definedName>
    <definedName name="azul">#REF!</definedName>
    <definedName name="AZULEGISTA">#REF!</definedName>
    <definedName name="AZULEJO_15X15">#REF!</definedName>
    <definedName name="AZULSINAL">#REF!</definedName>
    <definedName name="b">#REF!</definedName>
    <definedName name="BDI">#REF!</definedName>
    <definedName name="BDI_4">#REF!</definedName>
    <definedName name="BDI_5">#REF!</definedName>
    <definedName name="BDI_6">#REF!</definedName>
    <definedName name="BG">#REF!</definedName>
    <definedName name="BGU">#REF!</definedName>
    <definedName name="BLOCO.CONC.CELULAR.12">#REF!</definedName>
    <definedName name="BLOCO.CONCRETO.14X19X39">#REF!</definedName>
    <definedName name="BLOCO.CONCRETO.19X19X39">#REF!</definedName>
    <definedName name="BLOCO.CONCRETO.9X19X39">#REF!</definedName>
    <definedName name="BLOCO_VIDRO">#REF!</definedName>
    <definedName name="BR">#REF!</definedName>
    <definedName name="BRITA1">#REF!</definedName>
    <definedName name="CAIXILHO_MAD_LEI">#REF!</definedName>
    <definedName name="CAL">#REF!</definedName>
    <definedName name="CBU">#REF!</definedName>
    <definedName name="CBUII">#REF!</definedName>
    <definedName name="CBUQB">#REF!</definedName>
    <definedName name="CBUQc">#REF!</definedName>
    <definedName name="CERAMICA_30X30_PEI_IV">#REF!</definedName>
    <definedName name="CERAMICA_30x30_PEI_V">#REF!</definedName>
    <definedName name="CIMENTO">#REF!</definedName>
    <definedName name="CIMENTO_BRANCO">#REF!</definedName>
    <definedName name="CIMENTO_COLA">#REF!</definedName>
    <definedName name="CLIENTE">#REF!</definedName>
    <definedName name="COMPENSA.PLAST">#REF!</definedName>
    <definedName name="COMPENSADO_RES_10MM">#REF!</definedName>
    <definedName name="COMPENSADO_RES_12MM">#REF!</definedName>
    <definedName name="CONCRETO_18_MPA">#REF!</definedName>
    <definedName name="CPU_66">#REF!</definedName>
    <definedName name="d">#REF!</definedName>
    <definedName name="daad">#REF!</definedName>
    <definedName name="DATA">#REF!</definedName>
    <definedName name="Data_Final">#REF!</definedName>
    <definedName name="Data_Início">#REF!</definedName>
    <definedName name="dd">#REF!</definedName>
    <definedName name="DECANEL">#REF!</definedName>
    <definedName name="DESFORMA">#REF!</definedName>
    <definedName name="DGA">#REF!</definedName>
    <definedName name="DIA">#REF!</definedName>
    <definedName name="DIESEL">#REF!</definedName>
    <definedName name="DIESEL_3">#REF!</definedName>
    <definedName name="DIESEL_4">#REF!</definedName>
    <definedName name="DIESEL_5">#REF!</definedName>
    <definedName name="DIESEL_6">#REF!</definedName>
    <definedName name="DJ">#REF!</definedName>
    <definedName name="ECJ">#REF!</definedName>
    <definedName name="EJ">#REF!</definedName>
    <definedName name="ELEMENTO_VAZADO">#REF!</definedName>
    <definedName name="ELETRICISTA">#REF!</definedName>
    <definedName name="EMPRESA">#REF!</definedName>
    <definedName name="ENCANADOR">#REF!</definedName>
    <definedName name="ENGATE_STORZ">#REF!</definedName>
    <definedName name="EXA">#REF!</definedName>
    <definedName name="Excel_BuiltIn_Print_Titles_2_1">#REF!</definedName>
    <definedName name="Excel_BuiltIn_Print_Titles_2_1_1">#REF!</definedName>
    <definedName name="Excel_BuiltIn_Print_Titles_3_1_1">#REF!</definedName>
    <definedName name="Excel_BuiltIn_Print_Titles_3_1_1_1">#REF!</definedName>
    <definedName name="Excel_BuiltIn_Print_Titles_3_1_1_1_1">#REF!</definedName>
    <definedName name="Excel_BuiltIn_Print_Titles_3_1_1_1_1_1">#REF!</definedName>
    <definedName name="fc1a">#REF!</definedName>
    <definedName name="FC2A">#REF!</definedName>
    <definedName name="FC3A">#REF!</definedName>
    <definedName name="FORMA_MAD_BRANCA">#REF!</definedName>
    <definedName name="GAS_CARBONICO_6KG">#REF!</definedName>
    <definedName name="GASOL">#REF!</definedName>
    <definedName name="GASOL_3">#REF!</definedName>
    <definedName name="GASOL_4">#REF!</definedName>
    <definedName name="GASOL_5">#REF!</definedName>
    <definedName name="GASOL_6">#REF!</definedName>
    <definedName name="GESSO">#REF!</definedName>
    <definedName name="GRANITO_AMENDOA">#REF!</definedName>
    <definedName name="GRANITO_CINZA_CORUMBA">#REF!</definedName>
    <definedName name="hi">#REF!</definedName>
    <definedName name="IGOL_2">#REF!</definedName>
    <definedName name="IGOLFLEX">#REF!</definedName>
    <definedName name="IM">#REF!</definedName>
    <definedName name="IMPERMEABILIZANTE_SIKA">#REF!</definedName>
    <definedName name="ITEM1" localSheetId="3">#REF!</definedName>
    <definedName name="ITEM1" localSheetId="1">#REF!</definedName>
    <definedName name="ITEM1">#REF!</definedName>
    <definedName name="ITEM10" localSheetId="3">#REF!</definedName>
    <definedName name="ITEM10" localSheetId="1">#REF!</definedName>
    <definedName name="ITEM10">#REF!</definedName>
    <definedName name="ITEM11" localSheetId="3">#REF!</definedName>
    <definedName name="ITEM11" localSheetId="1">#REF!</definedName>
    <definedName name="ITEM11">#REF!</definedName>
    <definedName name="ITEM12" localSheetId="3">#REF!</definedName>
    <definedName name="ITEM12" localSheetId="1">#REF!</definedName>
    <definedName name="ITEM12">#REF!</definedName>
    <definedName name="ITEM13" localSheetId="3">#REF!</definedName>
    <definedName name="ITEM13" localSheetId="1">#REF!</definedName>
    <definedName name="ITEM13">#REF!</definedName>
    <definedName name="ITEM14" localSheetId="3">#REF!</definedName>
    <definedName name="ITEM14" localSheetId="1">#REF!</definedName>
    <definedName name="ITEM14">#REF!</definedName>
    <definedName name="ITEM15" localSheetId="3">#REF!</definedName>
    <definedName name="ITEM15" localSheetId="1">#REF!</definedName>
    <definedName name="ITEM15">#REF!</definedName>
    <definedName name="ITEM16" localSheetId="3">#REF!</definedName>
    <definedName name="ITEM16" localSheetId="1">#REF!</definedName>
    <definedName name="ITEM16">#REF!</definedName>
    <definedName name="ITEM17" localSheetId="3">#REF!</definedName>
    <definedName name="ITEM17" localSheetId="1">#REF!</definedName>
    <definedName name="ITEM17">#REF!</definedName>
    <definedName name="ITEM18" localSheetId="3">#REF!</definedName>
    <definedName name="ITEM18" localSheetId="1">#REF!</definedName>
    <definedName name="ITEM18">#REF!</definedName>
    <definedName name="ITEM19" localSheetId="3">#REF!</definedName>
    <definedName name="ITEM19" localSheetId="1">#REF!</definedName>
    <definedName name="ITEM19">#REF!</definedName>
    <definedName name="ITEM2" localSheetId="3">#REF!</definedName>
    <definedName name="ITEM2" localSheetId="1">#REF!</definedName>
    <definedName name="ITEM2">#REF!</definedName>
    <definedName name="ITEM20" localSheetId="3">#REF!</definedName>
    <definedName name="ITEM20" localSheetId="1">#REF!</definedName>
    <definedName name="ITEM20">#REF!</definedName>
    <definedName name="ITEM21" localSheetId="3">#REF!</definedName>
    <definedName name="ITEM21" localSheetId="1">#REF!</definedName>
    <definedName name="ITEM21">#REF!</definedName>
    <definedName name="ITEM22" localSheetId="3">#REF!</definedName>
    <definedName name="ITEM22" localSheetId="1">#REF!</definedName>
    <definedName name="ITEM22">#REF!</definedName>
    <definedName name="ITEM23" localSheetId="3">#REF!</definedName>
    <definedName name="ITEM23" localSheetId="1">#REF!</definedName>
    <definedName name="ITEM23">#REF!</definedName>
    <definedName name="ITEM24" localSheetId="3">#REF!</definedName>
    <definedName name="ITEM24" localSheetId="1">#REF!</definedName>
    <definedName name="ITEM24">#REF!</definedName>
    <definedName name="ITEM25" localSheetId="3">#REF!</definedName>
    <definedName name="ITEM25" localSheetId="1">#REF!</definedName>
    <definedName name="ITEM25">#REF!</definedName>
    <definedName name="ITEM26" localSheetId="3">#REF!</definedName>
    <definedName name="ITEM26" localSheetId="1">#REF!</definedName>
    <definedName name="ITEM26">#REF!</definedName>
    <definedName name="ITEM3" localSheetId="3">#REF!</definedName>
    <definedName name="ITEM3" localSheetId="1">#REF!</definedName>
    <definedName name="ITEM3">#REF!</definedName>
    <definedName name="ITEM4" localSheetId="3">#REF!</definedName>
    <definedName name="ITEM4" localSheetId="1">#REF!</definedName>
    <definedName name="ITEM4">#REF!</definedName>
    <definedName name="ITEM5" localSheetId="3">#REF!</definedName>
    <definedName name="ITEM5" localSheetId="1">#REF!</definedName>
    <definedName name="ITEM5">#REF!</definedName>
    <definedName name="ITEM6" localSheetId="3">#REF!</definedName>
    <definedName name="ITEM6" localSheetId="1">#REF!</definedName>
    <definedName name="ITEM6">#REF!</definedName>
    <definedName name="ITEM7" localSheetId="3">#REF!</definedName>
    <definedName name="ITEM7" localSheetId="1">#REF!</definedName>
    <definedName name="ITEM7">#REF!</definedName>
    <definedName name="ITEM8" localSheetId="3">#REF!</definedName>
    <definedName name="ITEM8" localSheetId="1">#REF!</definedName>
    <definedName name="ITEM8">#REF!</definedName>
    <definedName name="ITEM9" localSheetId="3">#REF!</definedName>
    <definedName name="ITEM9" localSheetId="1">#REF!</definedName>
    <definedName name="ITEM9">#REF!</definedName>
    <definedName name="ITENS">#REF!</definedName>
    <definedName name="JUNTA_PLÁSTICA">#REF!</definedName>
    <definedName name="KORODUR">#REF!</definedName>
    <definedName name="LAMBRI_IPÊ">#REF!</definedName>
    <definedName name="LANÇAMENTO_CONCRETO">#REF!</definedName>
    <definedName name="LIGAÇÃO_FLEXIVEL">#REF!</definedName>
    <definedName name="LILASDRENA">#REF!</definedName>
    <definedName name="LIQUIDO_PREPARADOR">#REF!</definedName>
    <definedName name="LIXA_FERRO">#REF!</definedName>
    <definedName name="LOCAL">#REF!</definedName>
    <definedName name="LS">#REF!</definedName>
    <definedName name="MANGUEIRA_30_M">#REF!</definedName>
    <definedName name="MARCENEIRO">#REF!</definedName>
    <definedName name="MARMORE_BRANCO">#REF!</definedName>
    <definedName name="MASSA_OLEO">#REF!</definedName>
    <definedName name="Medição">#REF!</definedName>
    <definedName name="NTEI">#REF!</definedName>
    <definedName name="OBRA">#REF!</definedName>
    <definedName name="OPA">#REF!</definedName>
    <definedName name="PARAFUSO_PARA_LOUÇA">#REF!</definedName>
    <definedName name="PEÇA_6_X_3_MAD_LEI">#REF!</definedName>
    <definedName name="PEDREIRO">#REF!</definedName>
    <definedName name="PERNAMANCA_MAD_LEI">#REF!</definedName>
    <definedName name="pesquisa">#REF!</definedName>
    <definedName name="PINTOR">#REF!</definedName>
    <definedName name="PL">#REF!</definedName>
    <definedName name="PO_QUIMICO_4KG">#REF!</definedName>
    <definedName name="PONTALETE">#REF!</definedName>
    <definedName name="prego">#REF!</definedName>
    <definedName name="PREGO_1_X_16">#REF!</definedName>
    <definedName name="PREGO_2_12_X_12">#REF!</definedName>
    <definedName name="PREGO_2_12X10">#REF!</definedName>
    <definedName name="PREGO_2X11">#REF!</definedName>
    <definedName name="PREGO_2X12">#REF!</definedName>
    <definedName name="REFERENTE">#REF!</definedName>
    <definedName name="REG">#REF!</definedName>
    <definedName name="REGULA">#REF!</definedName>
    <definedName name="REJUNTE">#REF!</definedName>
    <definedName name="RGTR">#REF!</definedName>
    <definedName name="RIPÃO">#REF!</definedName>
    <definedName name="RIPÃO_MAD_LEI">#REF!</definedName>
    <definedName name="RMA">#REF!</definedName>
    <definedName name="RODAPE_CINZA_CORUMBA">#REF!</definedName>
    <definedName name="RS">#REF!</definedName>
    <definedName name="SARRAFO">#REF!</definedName>
    <definedName name="sbg">#REF!</definedName>
    <definedName name="SBTC">#REF!</definedName>
    <definedName name="SEIXO">#REF!</definedName>
    <definedName name="SemanaTerminando">#REF!</definedName>
    <definedName name="SIFÃO_CROMADO">#REF!</definedName>
    <definedName name="SOLEIRA_CINZA_CORUMBA">#REF!</definedName>
    <definedName name="SOLU_LIMPADORA">#REF!</definedName>
    <definedName name="ssss">#REF!</definedName>
    <definedName name="SUBT">#REF!</definedName>
    <definedName name="TABUA">#REF!</definedName>
    <definedName name="TABUA.METRO">#REF!</definedName>
    <definedName name="TÁBUA_MAD_FORTE">#REF!</definedName>
    <definedName name="TARUGO">#REF!</definedName>
    <definedName name="TELHA_FIBROCIMENTO_6MM">#REF!</definedName>
    <definedName name="TELHA_FRIBOCIMENTO_4MM">#REF!</definedName>
    <definedName name="TELHA_PLAN">#REF!</definedName>
    <definedName name="TELHACRYL">#REF!</definedName>
    <definedName name="TINTA_ACRILICA">#REF!</definedName>
    <definedName name="TINTA_ESMALTE">#REF!</definedName>
    <definedName name="TINTA_NOVACOR">#REF!</definedName>
    <definedName name="TOTAL_ADMINISTRATIVO">#REF!</definedName>
    <definedName name="TOTAL_AULA">#REF!</definedName>
    <definedName name="TOTAL_EXTERNA">#REF!</definedName>
    <definedName name="TOTAL_QUADRA">#REF!</definedName>
    <definedName name="TOTAL_VESTIÁRIO">#REF!</definedName>
    <definedName name="TPM">#REF!</definedName>
    <definedName name="UL">#REF!</definedName>
    <definedName name="VEDA_ROSCA">#REF!</definedName>
    <definedName name="verde">#REF!</definedName>
    <definedName name="verdepav">#REF!</definedName>
    <definedName name="VERNIZ_POLIURETANO">#REF!</definedName>
    <definedName name="x">#REF!</definedName>
    <definedName name="yy">#REF!</definedName>
    <definedName name="ZARCAO">#REF!</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<sst xmlns="http://schemas.openxmlformats.org/spreadsheetml/2006/main" count="2873" uniqueCount="988">
  <si>
    <t>_______________________________________________________________
Flávio Teixeira
Sócio/CEO/Proprietário</t>
  </si>
  <si>
    <t>Total Geral</t>
  </si>
  <si>
    <t>Total do BDI</t>
  </si>
  <si>
    <t>Total sem BDI</t>
  </si>
  <si>
    <t>LIMPEZA FINAL DA OBRA</t>
  </si>
  <si>
    <t>SINAPI</t>
  </si>
  <si>
    <t xml:space="preserve"> 9537 </t>
  </si>
  <si>
    <t>LIMPEZA FINAL</t>
  </si>
  <si>
    <t>MES</t>
  </si>
  <si>
    <t>SERVENTE DE OBRAS COM ENCARGOS COMPLEMENTARES</t>
  </si>
  <si>
    <t xml:space="preserve"> 101452 </t>
  </si>
  <si>
    <t>LIMPEZA PERMANENTE DE OBRA</t>
  </si>
  <si>
    <t>LIMPEZA DE OBRA</t>
  </si>
  <si>
    <t>UN</t>
  </si>
  <si>
    <t>Fabricação e instalação de elevador elétrico para leito hospitalar, do tipo sem casa de máquinas, com capacidade para 20 pessoas/1.500 kg, 4 paradas, percurso de 8.400 mm, com controle de VVVF, microprocessado, cabina de dimensões 1.500x2.200x2.200 mm, revestida em aço inos escovado, marca Ortobrás</t>
  </si>
  <si>
    <t>Próprio</t>
  </si>
  <si>
    <t xml:space="preserve"> 21.2 </t>
  </si>
  <si>
    <t>Fabricação e instalação de elevador elétrico de passageiro, do tipo sem casa de máquinas, com capacidade para oito pessoas/600kg, 4 paradas, percurso de 8.400 mm, com controle de VVVF, microprocessado, cabina de dimensões 1.100x1.400x2.200 mm, revestida em aço inos escovado, marca Ortobrás</t>
  </si>
  <si>
    <t xml:space="preserve"> 21.1 </t>
  </si>
  <si>
    <t>ELEVADOR</t>
  </si>
  <si>
    <t xml:space="preserve"> 21 </t>
  </si>
  <si>
    <t>EQUIPAMENTOS E ACESSÓRIOS DE CLIMATIZACAO CONFORME PROJETO</t>
  </si>
  <si>
    <t xml:space="preserve"> 20.1 </t>
  </si>
  <si>
    <t>CLIMATIZACAO</t>
  </si>
  <si>
    <t xml:space="preserve"> 20 </t>
  </si>
  <si>
    <t>DISPOSITIVO DPS CLASSE II, 1 POLO, TENSAO MAXIMA DE 385 V, CORRENTE MAXIMA DE *45* KA (TIPO AC)</t>
  </si>
  <si>
    <t xml:space="preserve"> 19.9.7 </t>
  </si>
  <si>
    <t xml:space="preserve"> 19.9.6 </t>
  </si>
  <si>
    <t>Dispositivo Interruptor diferencial residual (DR), padrão DIN, tetrapolar, 40A/240V/300mA</t>
  </si>
  <si>
    <t xml:space="preserve"> 19.9.5 </t>
  </si>
  <si>
    <t>DISJUNTOR TRIPOLAR TIPO NEMA, CORRENTE NOMINAL DE 60 ATÉ 100A - FORNECIMENTO E INSTALAÇÃO. AF_10/2020</t>
  </si>
  <si>
    <t xml:space="preserve"> 101894 </t>
  </si>
  <si>
    <t xml:space="preserve"> 19.9.4 </t>
  </si>
  <si>
    <t>DISJUNTOR TRIPOLAR TIPO NEMA, CORRENTE NOMINAL DE 10 ATÉ 50A - FORNECIMENTO E INSTALAÇÃO. AF_10/2020</t>
  </si>
  <si>
    <t xml:space="preserve"> 101893 </t>
  </si>
  <si>
    <t xml:space="preserve"> 19.9.3 </t>
  </si>
  <si>
    <t>DISJUNTOR MONOPOLAR TIPO NEMA, CORRENTE NOMINAL DE 35 ATÉ 50A - FORNECIMENTO E INSTALAÇÃO. AF_10/2020</t>
  </si>
  <si>
    <t xml:space="preserve"> 101891 </t>
  </si>
  <si>
    <t xml:space="preserve"> 19.9.2 </t>
  </si>
  <si>
    <t>DISJUNTOR MONOPOLAR TIPO NEMA, CORRENTE NOMINAL DE 10 ATÉ 30A - FORNECIMENTO E INSTALAÇÃO. AF_10/2020</t>
  </si>
  <si>
    <t xml:space="preserve"> 101890 </t>
  </si>
  <si>
    <t xml:space="preserve"> 19.9.1 </t>
  </si>
  <si>
    <t>DISJUNTORES E DISPOSITIVOS DE PROTEÇÃO</t>
  </si>
  <si>
    <t xml:space="preserve"> 19.9 </t>
  </si>
  <si>
    <t>QFAC - DE SOBREPOR PARA USO INTERNO, 800x600x200, FABRICADO EM AÇO CARBONO #16USG, PINTADO COM TINTA EPÓXI NA COR RAL 7032</t>
  </si>
  <si>
    <t>QF - DE SOBREPOR PARA USO INTERNO, 600x500x200, FABRICADO EM AÇO CARBONO #16USG, PINTADO COM TINTA EPÓXI NA COR RAL 7032, PORTA COM FECHO TIPO LINGUETA</t>
  </si>
  <si>
    <t xml:space="preserve"> 19.8.1 </t>
  </si>
  <si>
    <t>QUADROS DE FORÇA</t>
  </si>
  <si>
    <t xml:space="preserve"> 19.8 </t>
  </si>
  <si>
    <t>HASTE DE ATERRAMENTO 3/4  PARA SPDA - FORNECIMENTO E INSTALAÇÃO. AF_12/2017</t>
  </si>
  <si>
    <t xml:space="preserve"> 96986 </t>
  </si>
  <si>
    <t xml:space="preserve"> 19.7.6 </t>
  </si>
  <si>
    <t>CAIXA DE INSPEÇÃO PARA ATERRAMENTO, CIRCULAR, EM POLIETILENO, DIÂMETRO INTERNO = 0,3 M. AF_12/2020</t>
  </si>
  <si>
    <t xml:space="preserve"> 98111 </t>
  </si>
  <si>
    <t xml:space="preserve"> 19.7.5 </t>
  </si>
  <si>
    <t>CAPTOR TIPO FRANKLIN PARA SPDA - FORNECIMENTO E INSTALAÇÃO. AF_12/2017</t>
  </si>
  <si>
    <t xml:space="preserve"> 96989 </t>
  </si>
  <si>
    <t xml:space="preserve"> 19.7.4 </t>
  </si>
  <si>
    <t xml:space="preserve"> 19.7.3 </t>
  </si>
  <si>
    <t>M</t>
  </si>
  <si>
    <t xml:space="preserve"> 19.7.2 </t>
  </si>
  <si>
    <t>CABO DE COBRE NU 50 MM2 MEIO-DURO</t>
  </si>
  <si>
    <t xml:space="preserve"> 19.7.1 </t>
  </si>
  <si>
    <t>SPDA E ATERRAMENTO</t>
  </si>
  <si>
    <t xml:space="preserve"> 19.7 </t>
  </si>
  <si>
    <t>FONTE DE ALIMENTAÇÃO 12VDC</t>
  </si>
  <si>
    <t>ESTAÇÃO DE CHAMADA PARA BEIRA DE LEITO</t>
  </si>
  <si>
    <t>CENTRAL DE CHAMADA DE ENFERMAGEM (MÍNIMO 25 PONTOS)</t>
  </si>
  <si>
    <t>PAINEL DE CABECEIRA HOSPITALAR COM 4 TOMADAS SIMPLES 2P+T 10A/250V + 2 TOMADAS DUPLAS 2P+T 10A/250V, INTERRUPTOR TRIPLO, DOIS PONTOS DE REDE, BOTOEIRA CAHAMADA DO POSTO DE ENFERMAGEM, E 3 PONTOS DE GASES MEDICINAIS</t>
  </si>
  <si>
    <t>RÉGUA 19" COM 6 TOMADAS 2P+T</t>
  </si>
  <si>
    <t>PATCH PANEL 48 PORTAS, CATEGORIA 6 - FORNECIMENTO E INSTALAÇÃO. AF_11/2019</t>
  </si>
  <si>
    <t xml:space="preserve"> 98304 </t>
  </si>
  <si>
    <t>GUIA DE CABOS HORIZONTAL DE ALTA DENSIDADE 1U</t>
  </si>
  <si>
    <t>CHASSI PARA CONVERSORES DE MÍDIA</t>
  </si>
  <si>
    <t>DIO B48</t>
  </si>
  <si>
    <t>EXAUSTOR AXIAL TURBO INLINE 125mm 220v</t>
  </si>
  <si>
    <t xml:space="preserve"> 19.6.1 </t>
  </si>
  <si>
    <t>TELECOMUNICAÇÕES</t>
  </si>
  <si>
    <t xml:space="preserve"> 19.6 </t>
  </si>
  <si>
    <t>PATCH CORD, CATEGORIA 6, EXTENSAO DE 1,50 M</t>
  </si>
  <si>
    <t>CABO PP 3X#1,5MM²</t>
  </si>
  <si>
    <t>CABO DE COBRE, FLEXIVEL, CLASSE 4 OU 5, ISOLACAO EM PVC/A, ANTICHAMA BWF-B, COBERTURA PVC-ST1, ANTICHAMA BWF-B, 1 CONDUTOR, 0,6/1 KV, SECAO NOMINAL 240 MM2</t>
  </si>
  <si>
    <t>CABO DE COBRE FLEXÍVEL ISOLADO, 150 MM², ANTI-CHAMA 0,6/1,0 KV, PARA REDE ENTERRADA DE DISTRIBUIÇÃO DE ENERGIA ELÉTRICA - FORNECIMENTO E INSTALAÇÃO. AF_12/2021</t>
  </si>
  <si>
    <t xml:space="preserve"> 92996 </t>
  </si>
  <si>
    <t>CABO DE COBRE FLEXÍVEL ISOLADO, 120 MM², 0,6/1,0 KV, PARA REDE AÉREA DE DISTRIBUIÇÃO DE ENERGIA ELÉTRICA DE BAIXA TENSÃO - FORNECIMENTO E INSTALAÇÃO. AF_07/2020</t>
  </si>
  <si>
    <t xml:space="preserve"> 101568 </t>
  </si>
  <si>
    <t>CABO DE COBRE FLEXÍVEL ISOLADO, 25 MM², ANTI-CHAMA 0,6/1,0 KV, PARA REDE ENTERRADA DE DISTRIBUIÇÃO DE ENERGIA ELÉTRICA - FORNECIMENTO E INSTALAÇÃO. AF_12/2021</t>
  </si>
  <si>
    <t xml:space="preserve"> 92984 </t>
  </si>
  <si>
    <t>CABO DE COBRE FLEXÍVEL ISOLADO, 16 MM², 0,6/1,0 KV, PARA REDE AÉREA DE DISTRIBUIÇÃO DE ENERGIA ELÉTRICA DE BAIXA TENSÃO - FORNECIMENTO E INSTALAÇÃO. AF_07/2020</t>
  </si>
  <si>
    <t xml:space="preserve"> 101561 </t>
  </si>
  <si>
    <t>CABO DE COBRE FLEXÍVEL ISOLADO, 10 MM², 0,6/1,0 KV, PARA REDE AÉREA DE DISTRIBUIÇÃO DE ENERGIA ELÉTRICA DE BAIXA TENSÃO - FORNECIMENTO E INSTALAÇÃO. AF_07/2020</t>
  </si>
  <si>
    <t xml:space="preserve"> 101560 </t>
  </si>
  <si>
    <t>CABO DE COBRE FLEXÍVEL ISOLADO, 4 MM², ANTI-CHAMA 450/750 V, PARA CIRCUITOS TERMINAIS - FORNECIMENTO E INSTALAÇÃO. AF_12/2015</t>
  </si>
  <si>
    <t xml:space="preserve"> 91928 </t>
  </si>
  <si>
    <t>CABO DE COBRE FLEXÍVEL ISOLADO, 2,5 MM², ANTI-CHAMA 450/750 V, PARA CIRCUITOS TERMINAIS - FORNECIMENTO E INSTALAÇÃO. AF_12/2015</t>
  </si>
  <si>
    <t xml:space="preserve"> 91926 </t>
  </si>
  <si>
    <t xml:space="preserve"> 19.5.1 </t>
  </si>
  <si>
    <t>CONDUTORES</t>
  </si>
  <si>
    <t xml:space="preserve"> 19.5 </t>
  </si>
  <si>
    <t>H</t>
  </si>
  <si>
    <t>AUXILIAR DE ELETRICISTA COM ENCARGOS COMPLEMENTARES</t>
  </si>
  <si>
    <t xml:space="preserve"> 88247 </t>
  </si>
  <si>
    <t>ELETRICISTA COM ENCARGOS COMPLEMENTARES</t>
  </si>
  <si>
    <t xml:space="preserve"> 88264 </t>
  </si>
  <si>
    <t>LUMINÁRIA LUMALUX  - 4000K - 40W - 625x625mm</t>
  </si>
  <si>
    <t>LUMINÁRIA RETANGULAR DE EMBUTIR - 35W - 193x1243mm</t>
  </si>
  <si>
    <t xml:space="preserve"> 19.4.1 </t>
  </si>
  <si>
    <t>LUMINÁRIAS</t>
  </si>
  <si>
    <t xml:space="preserve"> 19.4 </t>
  </si>
  <si>
    <t>CONECTOR FEMEA RJ - 45, CATEGORIA 6</t>
  </si>
  <si>
    <t>SENSOR DE PRESENÇA COM FOTOCÉLULA, FIXAÇÃO EM TETO - FORNECIMENTO E INSTALAÇÃO. AF_02/2020</t>
  </si>
  <si>
    <t xml:space="preserve"> 97597 </t>
  </si>
  <si>
    <t>INTERRUPTOR DUPLO - 250V/10A P/ CAIXA 4"X2"</t>
  </si>
  <si>
    <t>INTERRUPTOR SIMPLES 10A, 250V (APENAS MODULO)</t>
  </si>
  <si>
    <t>TOMADA BAIXA DE EMBUTIR (2 MÓDULOS), 2P+T 10 A, INCLUINDO SUPORTE E PLACA - FORNECIMENTO E INSTALAÇÃO. AF_12/2015</t>
  </si>
  <si>
    <t xml:space="preserve"> 92008 </t>
  </si>
  <si>
    <t>TOMADA BAIXA DE EMBUTIR (1 MÓDULO), 2P+T 20 A, INCLUINDO SUPORTE E PLACA - FORNECIMENTO E INSTALAÇÃO. AF_12/2015</t>
  </si>
  <si>
    <t xml:space="preserve"> 92001 </t>
  </si>
  <si>
    <t>TOMADA DUPLA DE EMBUTIR 2X2P+T 10A/250V C/ PLACA - FORNECIMENTO E INSTALACAO</t>
  </si>
  <si>
    <t xml:space="preserve"> 83555 </t>
  </si>
  <si>
    <t>TOMADA BAIXA DE EMBUTIR (1 MÓDULO), 2P+T 10 A, INCLUINDO SUPORTE E PLACA - FORNECIMENTO E INSTALAÇÃO. AF_12/2015</t>
  </si>
  <si>
    <t xml:space="preserve"> 92000 </t>
  </si>
  <si>
    <t xml:space="preserve"> 19.3.1 </t>
  </si>
  <si>
    <t>TOMADAS E INTERRUPTORES</t>
  </si>
  <si>
    <t xml:space="preserve"> 19.3 </t>
  </si>
  <si>
    <t>CAIXA DE LUZ "4 X 2" EM ACO ESMALTADA</t>
  </si>
  <si>
    <t>CAIXA DE LUZ "4 X 4" EM ACO ESMALTADA</t>
  </si>
  <si>
    <t>ELETRODUTO DE PVC RIGIDO SOLDAVEL, CLASSE B, DE 25 MM</t>
  </si>
  <si>
    <t>CONDULETE DE PVC, TIPO LL, PARA ELETRODUTO DE PVC SOLDÁVEL DN 25 MM (3/4</t>
  </si>
  <si>
    <t xml:space="preserve"> 95808 </t>
  </si>
  <si>
    <t>CONDULETE DE ALUMÍNIO, TIPO T, PARA ELETRODUTO DE AÇO GALVANIZADO DN 25 MM (1</t>
  </si>
  <si>
    <t xml:space="preserve"> 95796 </t>
  </si>
  <si>
    <t>CONDULETE DE ALUMÍNIO, TIPO LR, PARA ELETRODUTO DE AÇO GALVANIZADO DN 25 MM (1</t>
  </si>
  <si>
    <t xml:space="preserve"> 95789 </t>
  </si>
  <si>
    <t>CONDULETE DE ALUMÍNIO, TIPO C, PARA ELETRODUTO DE AÇO GALVANIZADO DN 25 MM (1</t>
  </si>
  <si>
    <t xml:space="preserve"> 95781 </t>
  </si>
  <si>
    <t>CONDULETE DE ALUMÍNIO, TIPO E, PARA ELETRODUTO DE AÇO GALVANIZADO DN 20 MM (3/4</t>
  </si>
  <si>
    <t xml:space="preserve"> 95779 </t>
  </si>
  <si>
    <t>ELETRODUTO FLEXÍVEL CORRUGADO REFORÇADO, PVC, DN 20 MM (1/2"), PARA CIRCUITOS TERMINAIS, INSTALADO EM FORRO - FORNECIMENTO E INSTALAÇÃO. AF_12/2015</t>
  </si>
  <si>
    <t>ELETRODUTO DE AÇO GALVANIZADO, CLASSE LEVE, DN 25 MM (1), APARENTE, INSTALADO EM TETO - FORNECIMENTO E INSTALAÇÃO. AF_11/2016_P</t>
  </si>
  <si>
    <t xml:space="preserve"> 95746 </t>
  </si>
  <si>
    <t xml:space="preserve"> 19.2.1 </t>
  </si>
  <si>
    <t xml:space="preserve"> 19.2 </t>
  </si>
  <si>
    <t>EMENDA INTERNA "I" P/ PERFILADO 76X38MM</t>
  </si>
  <si>
    <t>CURVA VERTICAL 90 GRAUS 150MM, CHAPA #16</t>
  </si>
  <si>
    <t>CURVA HORIZONTAL 90º 150X75MM, CHAPA #16</t>
  </si>
  <si>
    <t>CURVA HORIZONTAL 90º 200X75MM, CHAPA #16</t>
  </si>
  <si>
    <t>T HORIZONTAL 90º 150X75MM, CHAPA #16</t>
  </si>
  <si>
    <t>FLANGE DE LIGACAO PARA ELETROCALHA, CHAPA #16</t>
  </si>
  <si>
    <t>EMENDA INTERNA PERFURADA 150X75M, CHAPA #16</t>
  </si>
  <si>
    <t>T HORIZONTAL 90º 200X75MM, CHAPA #16</t>
  </si>
  <si>
    <t>EMENDA INTERNA PERFURADA 200X75MM, CHAPA #16</t>
  </si>
  <si>
    <t xml:space="preserve"> 19.1.1 </t>
  </si>
  <si>
    <t xml:space="preserve"> 19.1 </t>
  </si>
  <si>
    <t>INSTALAÇÕES ELÉTRICAS</t>
  </si>
  <si>
    <t xml:space="preserve"> 19 </t>
  </si>
  <si>
    <t>Posto de consumo de parede interno para alimentação de Oxigênio com canopla de plástico ABS de alto impacto com identificação do gás, válvula de impacto, conexões em latão cromado, tarugo, niple com pino de impacto e porca de acabamento, conexões de entrada e saída conforme ABNT NBR 11.906</t>
  </si>
  <si>
    <t>Posto de consumo de parede interno para alimentação de Vacuo Clínico com canopla de plástico ABS de alto impacto com identificação do gás, válvula de impacto, conexões em latão cromado, tarugo, niple com pino de impacto e porca de acabamento, conexões de entrada e saída conforme ABNT NBR 11.906</t>
  </si>
  <si>
    <t>Posto de consumo de parede interno para alimentação de Ar Comprimido Medicinal com canopla de plástico ABS de alto impacto com identificação do gás, válvula de impacto, conexões em latão cromado, tarugo, niple com pino de impacto e porca de acabamento, conexões de entrada e saída conforme ABNT NBR 11.906</t>
  </si>
  <si>
    <t>AUXILIAR DE PEDREIRO COM ENCARGOS COMPLEMENTARES</t>
  </si>
  <si>
    <t>PEDREIRO COM ENCARGOS COMPLEMENTARES</t>
  </si>
  <si>
    <t>L</t>
  </si>
  <si>
    <t>TINTA ESMALTE SINTETICO PREMIUM BRILHANTE</t>
  </si>
  <si>
    <t>KG</t>
  </si>
  <si>
    <t>CONECTOR, CPVC, SOLDAVEL, 35 MM X 1 1/4", PARA AGUA QUENTE</t>
  </si>
  <si>
    <t>CONECTOR, CPVC, SOLDAVEL, 28 MM X 1", PARA AGUA QUENTE</t>
  </si>
  <si>
    <t>FLUXO EM PASTA PARA BRASAGEM PARA METAIS FERROSOS</t>
  </si>
  <si>
    <t>CONECTOR, CPVC, SOLDAVEL, 15 MM X 1/2", PARA AGUA QUENTE</t>
  </si>
  <si>
    <t>VÁLVULA DE ESFERA BRUTA, BRONZE, ROSCÁVEL, 1/2" - FORNECIMENTO E INSTALAÇÃO. AF_08/2021</t>
  </si>
  <si>
    <t xml:space="preserve"> 95248 </t>
  </si>
  <si>
    <t>VÁLVULA DE ESFERA BRUTA, BRONZE, ROSCÁVEL, 1'' - FORNECIMENTO E INSTALAÇÃO. AF_08/2021</t>
  </si>
  <si>
    <t xml:space="preserve"> 95250 </t>
  </si>
  <si>
    <t>VÁLVULA DE ESFERA BRUTA, BRONZE, ROSCÁVEL, 1 1/4'' - FORNECIMENTO E INSTALAÇÃO. AF_08/2021</t>
  </si>
  <si>
    <t xml:space="preserve"> 95251 </t>
  </si>
  <si>
    <t>LUVA DE REDUCAO DE FERRO GALVANIZADO, COM ROSCA BSP, DE 1" X 1/2"</t>
  </si>
  <si>
    <t>LUVA DE REDUCAO DE FERRO GALVANIZADO, COM ROSCA BSP, DE 1 1/4" X 1/2"</t>
  </si>
  <si>
    <t>TE DE COBRE (REF 611) SEM ANEL DE SOLDA, BOLSA X BOLSA X BOLSA, 28 MM</t>
  </si>
  <si>
    <t>COTOVELO DE COBRE 90 GRAUS (REF 607) SEM ANEL DE SOLDA, BOLSA X BOLSA, 15 MM</t>
  </si>
  <si>
    <t>COTOVELO DE COBRE 90 GRAUS (REF 607) SEM ANEL DE SOLDA, BOLSA X BOLSA, 28 MM</t>
  </si>
  <si>
    <t>COTOVELO DE COBRE 90 GRAUS (REF 607) SEM ANEL DE SOLDA, BOLSA X BOLSA, 35 MM</t>
  </si>
  <si>
    <t>TUBO DE COBRE CLASSE "A", DN = 1/2 " (15 MM), PARA INSTALACOES DE MEDIA PRESSAO PARA GASES COMBUSTIVEIS E MEDICINAIS</t>
  </si>
  <si>
    <t>TUBO DE COBRE CLASSE "A", DN = 1 " (28 MM), PARA INSTALACOES DE MEDIA PRESSAO PARA GASES COMBUSTIVEIS E MEDICINAIS</t>
  </si>
  <si>
    <t>TUBO DE COBRE CLASSE "A", DN = 1 1/4 " (35 MM), PARA INSTALACOES DE MEDIA PRESSAO PARA GASES COMBUSTIVEIS E MEDICINAIS</t>
  </si>
  <si>
    <t>GASES MEDICINAIS</t>
  </si>
  <si>
    <t xml:space="preserve"> 18 </t>
  </si>
  <si>
    <t>AJUDANTE DE PEDREIRO COM ENCARGOS COMPLEMENTARES</t>
  </si>
  <si>
    <t xml:space="preserve"> 88242 </t>
  </si>
  <si>
    <t xml:space="preserve"> 88309 </t>
  </si>
  <si>
    <t>M²</t>
  </si>
  <si>
    <t>PERSIANA HORIZONTAL DE PVC</t>
  </si>
  <si>
    <t>BARRA DE APOIO RETA, EM ACO INOX POLIDO, COMPRIMENTO 80CM, DIAMETRO MINIMO 3 CM</t>
  </si>
  <si>
    <t>BARRA DE APOIO RETA, EM ACO INOX POLIDO, COMPRIMENTO 70CM, DIAMETRO MINIMO 3 CM</t>
  </si>
  <si>
    <t>BARRA DE APOIO EM "L", EM ACO INOX POLIDO 70 X 70 CM, DIAMETRO MINIMO 3 CM</t>
  </si>
  <si>
    <t>ACESSIBILIDADE</t>
  </si>
  <si>
    <t xml:space="preserve"> 16 </t>
  </si>
  <si>
    <t>TUBO PVC PONTA/BOLSA C/ VIROLA DN=100MM P/ ESGOTO JUNTA COM ANEL -
FORNECIMENTO E INSTALACAO</t>
  </si>
  <si>
    <t xml:space="preserve"> 85123 </t>
  </si>
  <si>
    <t>TUBO PVC, SERIE NORMAL, ESGOTO PREDIAL, DN 50 MM, FORNECIDO E INSTALADO EM PRUMADA DE ESGOTO SANITÁRIO OU VENTILAÇÃO. AF_12/2014</t>
  </si>
  <si>
    <t xml:space="preserve"> 89798 </t>
  </si>
  <si>
    <t>TUBO PVC, SERIE NORMAL, ESGOTO PREDIAL, DN 75 MM, FORNECIDO E INSTALADO EM PRUMADA DE ESGOTO SANITÁRIO OU VENTILAÇÃO. AF_12/2014</t>
  </si>
  <si>
    <t xml:space="preserve"> 89799 </t>
  </si>
  <si>
    <t>JUNCAO SIMPLES, PVC SERIE R, DN 50 X 50 MM, PARA ESGOTO OU AGUAS PLUVIAIS PREDIAIS</t>
  </si>
  <si>
    <t>JUNCAO SIMPLES, PVC SERIE R, DN 40 X 40 MM, PARA ESGOTO OU AGUAS PLUVIAIS PREDIAIS</t>
  </si>
  <si>
    <t>JUNCAO SIMPLES, PVC SERIE R, DN 100 X 100 MM, PARA ESGOTO OU AGUAS PLUVIAIS PREDIAIS</t>
  </si>
  <si>
    <t>CURVA PVC LONGA 90 GRAUS, 50 MM, PARA ESGOTO PREDIAL</t>
  </si>
  <si>
    <t>CURVA PVC LONGA 90 GRAUS, 40 MM, PARA ESGOTO PREDIAL</t>
  </si>
  <si>
    <t>CURVA PVC LONGA 90 GRAUS, 100 MM, PARA ESGOTO PREDIAL</t>
  </si>
  <si>
    <t>CURVA DE PVC 45 GRAUS, SOLDAVEL, 50 MM, PARA AGUA FRIA PREDIAL (NBR 5648)</t>
  </si>
  <si>
    <t>CURVA DE PVC 45 GRAUS, SOLDAVEL, 40 MM, PARA AGUA FRIA PREDIAL (NBR 5648)</t>
  </si>
  <si>
    <t>CURVA PVC, 45 GRAUS, CURTA, PB, DN 100 MM, PARA ESGOTO PREDIAL</t>
  </si>
  <si>
    <t>CAIXA SIFONADA, PVC, DN 150 X 185 X 75 MM, FORNECIDA E INSTALADA EM RAMAIS DE ENCAMINHAMENTO DE ÁGUA PLUVIAL. AF_12/2014</t>
  </si>
  <si>
    <t xml:space="preserve"> 89491 </t>
  </si>
  <si>
    <t xml:space="preserve"> 89707 </t>
  </si>
  <si>
    <t>CAIXA DE GORDURA EM PVC, DIAMETRO MINIMO 300 MM, DIAMETRO DE SAIDA 100 MM, CAPACIDADE  APROXIMADA 18 LITROS, COM TAMPA E CESTO</t>
  </si>
  <si>
    <t>TE SANITARIO, PVC, DN 50 X 50 MM, SERIE NORMAL, PARA ESGOTO PREDIAL</t>
  </si>
  <si>
    <t xml:space="preserve"> 15.2.1 </t>
  </si>
  <si>
    <t>ESGOTO/PLUVIAL</t>
  </si>
  <si>
    <t xml:space="preserve"> 15.2 </t>
  </si>
  <si>
    <t>REGISTRO DE GAVETA BRUTO, LATÃO, ROSCÁVEL, 1" - FORNECIMENTO E INSTALAÇÃO. AF_08/2021</t>
  </si>
  <si>
    <t xml:space="preserve"> 94495 </t>
  </si>
  <si>
    <t>JOELHO PVC, SOLDAVEL, 90 GRAUS, 32 MM, PARA AGUA FRIA PREDIAL</t>
  </si>
  <si>
    <t>JOELHO PVC, SOLDAVEL, 90 GRAUS, 25 MM, PARA AGUA FRIA PREDIAL</t>
  </si>
  <si>
    <t>TE, PVC, SOLDÁVEL, DN 32MM, INSTALADO EM RAMAL OU SUB-RAMAL DE ÁGUA - FORNECIMENTO E INSTALAÇÃO. AF_12/2014</t>
  </si>
  <si>
    <t xml:space="preserve"> 15.1.1 </t>
  </si>
  <si>
    <t>ÁGUA FRIA</t>
  </si>
  <si>
    <t xml:space="preserve"> 15.1 </t>
  </si>
  <si>
    <t>INSTALAÇÕES HIDROSSANITÁRIAS</t>
  </si>
  <si>
    <t xml:space="preserve"> 15 </t>
  </si>
  <si>
    <t>ACIONADOR MANUAL DE ALARME DE INCENDIO</t>
  </si>
  <si>
    <t>CHAVE DUPLA PARA CONEXOES TIPO STORZ, ENGATE RAPIDO 1 1/2" X 2 1/2", EM LATAO, PARA INSTALACAO PREDIAL COMBATE A INCENDIO</t>
  </si>
  <si>
    <t>VÁLVULA DE ESFERA BRUTA, BRONZE, ROSCÁVEL, 2'' - FORNECIMENTO E INSTALAÇÃO. AF_08/2021</t>
  </si>
  <si>
    <t xml:space="preserve"> 95253 </t>
  </si>
  <si>
    <t>TE RANHURADO EM FERRO FUNDIDO, DN 80 (3")</t>
  </si>
  <si>
    <t>TUBO DE AÇO PRETO 3" SEM COSTURA SCHEDULE 40/NBR 5590, INCLUSIVE CONEXOES - FORNECIMENTO E INSTALACAO</t>
  </si>
  <si>
    <t xml:space="preserve"> 75027/003 </t>
  </si>
  <si>
    <t>ABRIGO PARA HIDRANTE, 75X45X17CM, COM REGISTRO GLOBO ANGULAR 45 GRAUS 2 1/2", ADAPTADOR STORZ 2 1/2", MANGUEIRA DE INCÊNDIO 15M 2 1/2" E ESGUICHO EM LATÃO 2 1/2" - FORNECIMENTO E INSTALAÇÃO. AF_10/2020</t>
  </si>
  <si>
    <t xml:space="preserve"> 101912 </t>
  </si>
  <si>
    <t>EXTINTOR DE INCÊNDIO PORTÁTIL COM CARGA DE PQS DE 4 KG, CLASSE BC - FORNECIMENTO E INSTALAÇÃO. AF_10/2020_P</t>
  </si>
  <si>
    <t xml:space="preserve"> 101908 </t>
  </si>
  <si>
    <t>PLACA DE SINALIZACAO DE SEGURANCA CONTRA INCENDIO, FOTOLUMINESCENTE, QUADRADA, *20 X 20* CM, EM PVC *2* MM ANTI-CHAMAS (SIMBOLOS, CORES E PICTOGRAMAS CONFORME NBR 16820)</t>
  </si>
  <si>
    <t xml:space="preserve"> 14.1 </t>
  </si>
  <si>
    <t>INSTALAÇÕES CONTRA INCÊNDIO</t>
  </si>
  <si>
    <t xml:space="preserve"> 14 </t>
  </si>
  <si>
    <t>TORNEIRA METALICA CROMADA PARA JARDIM / TANQUE, COM BICO PLASTICO, CANO LONGO, DE PAREDE, PADRAO POPULAR / USO GERAL , 1/2 " OU 3/4 " (REF 1153 / 1130)</t>
  </si>
  <si>
    <t>TANQUE DE LOUÇA BRANCA SUSPENSO, 18L OU EQUIVALENTE, INCLUSO SIFÃO TIPO GARRAFA EM METAL CROMADO, VÁLVULA METÁLICA E TORNEIRA DE METAL CROMADO PADRÃO MÉDIO - FORNECIMENTO E INSTALAÇÃO. AF_01/2020</t>
  </si>
  <si>
    <t xml:space="preserve"> 86922 </t>
  </si>
  <si>
    <t>LAVATÓRIO LOUÇA BRANCA COM COLUNA, 45 X 55CM OU EQUIVALENTE, PADRÃO MÉDIO, INCLUSO SIFÃO TIPO GARRAFA, VÁLVULA E ENGATE FLEXÍVEL DE 40CM EM METAL CROMADO, COM TORNEIRA CROMADA DE MESA, PADRÃO MÉDIO - FORNECIMENTO E INSTALAÇÃO. AF_01/2020</t>
  </si>
  <si>
    <t xml:space="preserve"> 86941 </t>
  </si>
  <si>
    <t>BANCADA DE GRANITO CINZA POLIDO, DE 0,50 X 0,60 M, PARA LAVATÓRIO - FORNECIMENTO E INSTALAÇÃO. AF_01/2020</t>
  </si>
  <si>
    <t xml:space="preserve"> 86895 </t>
  </si>
  <si>
    <t>VASO SANITARIO SIFONADO CONVENCIONAL PARA PCD SEM FURO FRONTAL COM  LOUÇA BRANCA SEM ASSENTO -  FORNECIMENTO E INSTALAÇÃO. AF_01/2020</t>
  </si>
  <si>
    <t xml:space="preserve"> 95471 </t>
  </si>
  <si>
    <t xml:space="preserve"> 13.1 </t>
  </si>
  <si>
    <t>ACESSÓRIOS / LOUÇAS / METAIS PARA SANITÁRIOS / COZINHA</t>
  </si>
  <si>
    <t xml:space="preserve"> 13 </t>
  </si>
  <si>
    <t>APLICAÇÃO MANUAL DE PINTURA COM TINTA LÁTEX ACRÍLICA EM PAREDES, DUAS DEMÃOS. AF_06/2014</t>
  </si>
  <si>
    <t>APLICAÇÃO DE FUNDO SELADOR ACRÍLICO EM PAREDES, UMA DEMÃO. AF_06/2014</t>
  </si>
  <si>
    <t xml:space="preserve"> 88485 </t>
  </si>
  <si>
    <t xml:space="preserve"> 12.1 </t>
  </si>
  <si>
    <t>PINTURA</t>
  </si>
  <si>
    <t xml:space="preserve"> 12 </t>
  </si>
  <si>
    <t>GUARNICAO / MOLDURA / ARREMATE DE ACABAMENTO PARA ESQUADRIA, EM ALUMINIO PERFIL 25, ACABAMENTO ANODIZADO BRANCO OU BRILHANTE, PARA 1 FACE</t>
  </si>
  <si>
    <t xml:space="preserve"> 11.2 </t>
  </si>
  <si>
    <t>CORRIMÃO SIMPLES, DIÂMETRO EXTERNO = 1 1/2", EM AÇO GALVANIZADO. AF_04/2019_P</t>
  </si>
  <si>
    <t xml:space="preserve"> 99855 </t>
  </si>
  <si>
    <t xml:space="preserve"> 11.1 </t>
  </si>
  <si>
    <t>SERRALHERIA</t>
  </si>
  <si>
    <t xml:space="preserve"> 11 </t>
  </si>
  <si>
    <t>KIT PORTA INTERNA SEMI-OCA 110X210CM</t>
  </si>
  <si>
    <t>KIT PORTA DUPLA VENEZIANADA 140X210CM</t>
  </si>
  <si>
    <t>PORTA DE MADEIRA PARA PINTURA, SEMI-OCA (PESADA OU SUPERPESADA), 80X210CM, ESPESSURA DE 3,5CM, INCLUSO DOBRADIÇAS - FORNECIMENTO E INSTALAÇÃO. AF_12/2019</t>
  </si>
  <si>
    <t xml:space="preserve"> 90824 </t>
  </si>
  <si>
    <t>CARPINTARIA / MARCENARIA / MOBILIÁRIO</t>
  </si>
  <si>
    <t xml:space="preserve"> 10 </t>
  </si>
  <si>
    <t>FORRO EM PLACAS DE GESSO, PARA AMBIENTES COMERCIAIS. AF_05/2017_P</t>
  </si>
  <si>
    <t xml:space="preserve"> 96113 </t>
  </si>
  <si>
    <t xml:space="preserve"> 9.2 </t>
  </si>
  <si>
    <t>PAREDE COM PLACAS DE GESSO ACARTONADO (DRYWALL), PARA USO INTERNO, COM DUAS FACES SIMPLES E ESTRUTURA METÁLICA COM GUIAS DUPLAS, COM VÃOS. AF_06/2017_P</t>
  </si>
  <si>
    <t xml:space="preserve"> 96361 </t>
  </si>
  <si>
    <t xml:space="preserve"> 9.1 </t>
  </si>
  <si>
    <t>DIVISÓRIAS / PAINÉIS / FORROS</t>
  </si>
  <si>
    <t xml:space="preserve"> 9 </t>
  </si>
  <si>
    <t>REBOCO ARGAMASSA TRACO 1:2 (CAL E AREIA FINA PENEIRADA), ESPESSURA 0,5CM, PREPARO MANUAL DA ARGAMASSA</t>
  </si>
  <si>
    <t xml:space="preserve"> 75481 </t>
  </si>
  <si>
    <t xml:space="preserve"> 8.5 </t>
  </si>
  <si>
    <t>PEITORIL LINEAR EM GRANITO OU MÁRMORE, L = 15CM, COMPRIMENTO DE ATÉ 2M, ASSENTADO COM ARGAMASSA 1:6 COM ADITIVO. AF_11/2020</t>
  </si>
  <si>
    <t xml:space="preserve"> 101965 </t>
  </si>
  <si>
    <t xml:space="preserve"> 8.4 </t>
  </si>
  <si>
    <t>EMBOÇO OU MASSA ÚNICA EM ARGAMASSA INDUSTRIALIZADA, PREPARO MECÂNICO E APLICAÇÃO COM EQUIPAMENTO DE MISTURA E PROJEÇÃO DE 1,5 M3/H DE ARGAMASSA EM PANOS CEGOS DE FACHADA (SEM PRESENÇA DE VÃOS), ESPESSURA DE 25 MM. AF_06/2014</t>
  </si>
  <si>
    <t xml:space="preserve"> 87795 </t>
  </si>
  <si>
    <t xml:space="preserve"> 8.3 </t>
  </si>
  <si>
    <t>CHAPISCO APLICADO EM ALVENARIA (COM PRESENÇA DE VÃOS) E ESTRUTURAS DE CONCRETO DE FACHADA, COM EQUIPAMENTO DE PROJEÇÃO.  ARGAMASSA TRAÇO 1:3 COM PREPARO EM BETONEIRA 400 L. AF_06/2014</t>
  </si>
  <si>
    <t xml:space="preserve"> 8.2 </t>
  </si>
  <si>
    <t xml:space="preserve"> 8.1 </t>
  </si>
  <si>
    <t>REVESTIMENTOS E ACABAMENTOS</t>
  </si>
  <si>
    <t xml:space="preserve"> 8 </t>
  </si>
  <si>
    <t xml:space="preserve"> 7.2 </t>
  </si>
  <si>
    <t xml:space="preserve"> 7.1 </t>
  </si>
  <si>
    <t>PISOS</t>
  </si>
  <si>
    <t xml:space="preserve"> 7 </t>
  </si>
  <si>
    <t>ALVENARIA DE VEDAÇÃO DE BLOCOS CERÂMICOS FURADOS NA VERTICAL DE 14X19X39 CM (ESPESSURA 14 CM) E ARGAMASSA DE ASSENTAMENTO COM PREPARO EM BETONEIRA. AF_12/2021</t>
  </si>
  <si>
    <t xml:space="preserve"> 103324 </t>
  </si>
  <si>
    <t xml:space="preserve"> 6.1 </t>
  </si>
  <si>
    <t>ALVENARIAS</t>
  </si>
  <si>
    <t xml:space="preserve"> 6 </t>
  </si>
  <si>
    <t>IMPERMEABILIZAÇÃO DE SUPERFÍCIE COM MANTA ASFÁLTICA, UMA CAMADA, INCLUSIVE APLICAÇÃO DE PRIMER ASFÁLTICO, E=3MM. AF_06/2018</t>
  </si>
  <si>
    <t xml:space="preserve"> 98546 </t>
  </si>
  <si>
    <t xml:space="preserve"> 5.1 </t>
  </si>
  <si>
    <t>IMPERMEABILIZAÇÃO</t>
  </si>
  <si>
    <t xml:space="preserve"> 5 </t>
  </si>
  <si>
    <t>SERVICO DE BOMBEAMENTO DE CONCRETO COM CONSUMO MINIMO DE 40  M3</t>
  </si>
  <si>
    <t>CONCRETAGEM DE EDIFICAÇÕES (PAREDES E LAJES) FEITAS COM SISTEMA DE FÔRMAS MANUSEÁVEIS, COM CONCRETO USINADO BOMBEÁVEL FCK 25 MPA - LANÇAMENTO, ADENSAMENTO E ACABAMENTO (EXCLUSIVE BOMBA LANÇA). AF_10/2021</t>
  </si>
  <si>
    <t xml:space="preserve"> 99439 </t>
  </si>
  <si>
    <t>AJUDANTE DE ESTRUTURA METÁLICA COM ENCARGOS COMPLEMENTARES</t>
  </si>
  <si>
    <t xml:space="preserve"> 88240 </t>
  </si>
  <si>
    <t>SERRALHEIRO COM ENCARGOS COMPLEMENTARES</t>
  </si>
  <si>
    <t xml:space="preserve"> 88315 </t>
  </si>
  <si>
    <t>SOLDADOR COM ENCARGOS COMPLEMENTARES</t>
  </si>
  <si>
    <t xml:space="preserve"> 88317 </t>
  </si>
  <si>
    <t>TELHA TRAPÉZIO GALVANIZADA</t>
  </si>
  <si>
    <t>PARAFUSO DE ACO TIPO CHUMBADOR PARABOLT, DIAMETRO 3/8", COMPRIMENTO 75 MM</t>
  </si>
  <si>
    <t>ARMACAO EM TELA DE ACO SOLDADA NERVURADA Q-92, ACO CA-60, 4,2MM, MALHA 15X15CM</t>
  </si>
  <si>
    <t xml:space="preserve"> 85662 </t>
  </si>
  <si>
    <t>CONCRETO FCK = 30MPA, TRAÇO 1:2,1:2,5 (EM MASSA SECA DE CIMENTO/ AREIA MÉDIA/ BRITA 1) - PREPARO MECÂNICO COM BETONEIRA 400 L. AF_05/2021</t>
  </si>
  <si>
    <t xml:space="preserve"> 94966 </t>
  </si>
  <si>
    <t>MONTAGEM DAS LAGES STEEL DECK</t>
  </si>
  <si>
    <t>ESTRUTURA METALICA EM ACO ESTRUTURAL PERFIL I 6 X 3 3/8</t>
  </si>
  <si>
    <t xml:space="preserve"> 73970/002 </t>
  </si>
  <si>
    <t>LOCACAO DE ESCORA METALICA TELESCOPICA, COM ALTURA REGULAVEL DE *1,80* A *3,20* M, COM CAPACIDADE DE CARGA DE NO MINIMO 1000 KGF (10 KN), INCLUSO TRIPE E FORCADO</t>
  </si>
  <si>
    <t>(COMPOSIÇÃO REPRESENTATIVA) DO SERVIÇO DE CONTRAPISO EM ARGAMASSA TRAÇO 1:4 (CIM E AREIA), BETONEIRA 400 L, E = 4 CM ÁREAS SECAS E  MOLHADAS SOBRE LAJE , E = 3 CM ÁREAS MOLHADAS SOBRE IMPERMEABILIZAÇÃO, CASA E EDIFICAÇÃO PÚBLICA PADRÃO. AF_11/2014</t>
  </si>
  <si>
    <t xml:space="preserve"> 94439 </t>
  </si>
  <si>
    <t>CONCRETO FCK = 30MPA, TRAÇO 1:1,9:2,3 (EM MASSA SECA DE CIMENTO/ AREIA MÉDIA/ SEIXO ROLADO) - PREPARO MECÂNICO COM BETONEIRA 600 L. AF_05/2021</t>
  </si>
  <si>
    <t xml:space="preserve"> 102483 </t>
  </si>
  <si>
    <t>ARMAÇÃO DE PILAR OU VIGA DE UMA ESTRUTURA CONVENCIONAL DE CONCRETO ARMADO EM UMA EDIFICAÇÃO TÉRREA OU SOBRADO UTILIZANDO AÇO CA-50 DE 12,5 MM - MONTAGEM. AF_12/2015</t>
  </si>
  <si>
    <t xml:space="preserve"> 92779 </t>
  </si>
  <si>
    <t>ESTRUTURA</t>
  </si>
  <si>
    <t xml:space="preserve"> 4 </t>
  </si>
  <si>
    <t>MONTAGEM DE ARMADURA DE ESTACAS, DIÂMETRO = 20,0 MM. AF_09/2021</t>
  </si>
  <si>
    <t xml:space="preserve"> 95580 </t>
  </si>
  <si>
    <t>ARRASAMENTO MECÂNICO DE ESTACA BARRETE DE CONCRETO ARMADO, SEÇÃO DE 0,80 X 2,50 M. AF_05/2021</t>
  </si>
  <si>
    <t xml:space="preserve"> 102523 </t>
  </si>
  <si>
    <t>ESTACA HÉLICE CONTÍNUA, DIÂMETRO DE 90 CM, INCLUSO CONCRETO FCK=30MPA E ARMADURA MÍNIMA (EXCLUSIVE MOBILIZAÇÃO, DESMOBILIZAÇÃO E BOMBEAMENTO). AF_12/2019.</t>
  </si>
  <si>
    <t xml:space="preserve"> 100655 </t>
  </si>
  <si>
    <t>FUNDAÇÕES</t>
  </si>
  <si>
    <t xml:space="preserve"> 3 </t>
  </si>
  <si>
    <t>LOCACAO DE CONTAINER 2,30 X 6,00 M, ALT. 2,50 M, PARA SANITARIO, COM 4 BACIAS, 8 CHUVEIROS,1 LAVATORIO E 1 MICTORIO (NAO INCLUI MOBILIZACAO/DESMOBILIZACAO)</t>
  </si>
  <si>
    <t>LOCACAO DE CONTAINER 2,30 X 6,00 M, ALT. 2,50 M, PARA ESCRITORIO, SEM DIVISORIAS INTERNAS E SEM SANITARIO (NAO INCLUI MOBILIZACAO/DESMOBILIZACAO)</t>
  </si>
  <si>
    <t xml:space="preserve"> 2.1 </t>
  </si>
  <si>
    <t>INSTALAÇÕES PROVISÓRIAS</t>
  </si>
  <si>
    <t xml:space="preserve"> 2 </t>
  </si>
  <si>
    <t>TOPOGRAFO COM ENCARGOS COMPLEMENTARES</t>
  </si>
  <si>
    <t xml:space="preserve"> 94296 </t>
  </si>
  <si>
    <t>TÉCNICO EM SEGURANÇA DO TRABALHO COM ENCARGOS COMPLEMENTARES</t>
  </si>
  <si>
    <t xml:space="preserve"> 100321 </t>
  </si>
  <si>
    <t>TECNICO DE EDIFICACOES COM ENCARGOS COMPLEMENTARES</t>
  </si>
  <si>
    <t xml:space="preserve"> 100534 </t>
  </si>
  <si>
    <t>MESTRE DE OBRAS COM ENCARGOS COMPLEMENTARES</t>
  </si>
  <si>
    <t xml:space="preserve"> 94295 </t>
  </si>
  <si>
    <t>ENGENHEIRO CIVIL DE OBRA PLENO COM ENCARGOS COMPLEMENTARES</t>
  </si>
  <si>
    <t xml:space="preserve"> 93567 </t>
  </si>
  <si>
    <t xml:space="preserve"> 1.1 </t>
  </si>
  <si>
    <t>ADMINISTRAÇÃO DE OBRA</t>
  </si>
  <si>
    <t xml:space="preserve"> 1 </t>
  </si>
  <si>
    <t>Total</t>
  </si>
  <si>
    <t>Valor Unit com BDI</t>
  </si>
  <si>
    <t>Valor Unit</t>
  </si>
  <si>
    <t>Quant.</t>
  </si>
  <si>
    <t>Und</t>
  </si>
  <si>
    <t>Descrição</t>
  </si>
  <si>
    <t>Banco</t>
  </si>
  <si>
    <t>Código</t>
  </si>
  <si>
    <t>Item</t>
  </si>
  <si>
    <t>FHGV</t>
  </si>
  <si>
    <t>Encargos Sociais</t>
  </si>
  <si>
    <t>B.D.I.</t>
  </si>
  <si>
    <t>Bancos</t>
  </si>
  <si>
    <t>Obra</t>
  </si>
  <si>
    <t/>
  </si>
  <si>
    <t>Porcentagem Acumulado</t>
  </si>
  <si>
    <t>Porcentagem</t>
  </si>
  <si>
    <t>360 DIAS</t>
  </si>
  <si>
    <t>270 DIAS</t>
  </si>
  <si>
    <t>180 DIAS</t>
  </si>
  <si>
    <t>90 DIAS</t>
  </si>
  <si>
    <t>Total Por Etapa</t>
  </si>
  <si>
    <t>Cronograma Físico e Financeiro</t>
  </si>
  <si>
    <t>VALOR DO MATRERIAL</t>
  </si>
  <si>
    <t>MEDIANA</t>
  </si>
  <si>
    <t>MÉDIA</t>
  </si>
  <si>
    <t>UNIDADE</t>
  </si>
  <si>
    <t>DESCRICAO</t>
  </si>
  <si>
    <t>CODIGO</t>
  </si>
  <si>
    <t>orcamento em anexo</t>
  </si>
  <si>
    <t>(51) 3085-1586/9 9962 3499</t>
  </si>
  <si>
    <t>eduardo@elevareelevadores.com.br</t>
  </si>
  <si>
    <t>31.228.836/0001-71</t>
  </si>
  <si>
    <t>Ortobras Ind. e Com. de Ortopedia Ltda</t>
  </si>
  <si>
    <t>VALORES</t>
  </si>
  <si>
    <t>CONTATO</t>
  </si>
  <si>
    <t>TELEFONE</t>
  </si>
  <si>
    <t>CNPJ</t>
  </si>
  <si>
    <t>FORNECEDOR</t>
  </si>
  <si>
    <t>DATA DA COTACAO</t>
  </si>
  <si>
    <t>Planílha em Anexo</t>
  </si>
  <si>
    <t>INSTALCOM</t>
  </si>
  <si>
    <t>TOBIO</t>
  </si>
  <si>
    <t>33.041.260/0652-90</t>
  </si>
  <si>
    <t>(51) 3284-1600</t>
  </si>
  <si>
    <t>atendimento.site@magazineluiza.com.br</t>
  </si>
  <si>
    <t>47.960.950/1088-36</t>
  </si>
  <si>
    <t>Magazine Luiza S/A</t>
  </si>
  <si>
    <t>-</t>
  </si>
  <si>
    <t>ajuda-amazon@amazon.com.br</t>
  </si>
  <si>
    <t>15.436.940/0001-03</t>
  </si>
  <si>
    <t>Amazon Serviços de Varejo do Brasil Ltda.</t>
  </si>
  <si>
    <t>https://www.americanas.com.br/produto/1498766686</t>
  </si>
  <si>
    <t>(51) 98404-2932</t>
  </si>
  <si>
    <t>sac.atendimento@americanas.com</t>
  </si>
  <si>
    <t>00.776.574/0006-60</t>
  </si>
  <si>
    <t>Americanas S.A</t>
  </si>
  <si>
    <t>https://www.magazineluiza.com.br/quadro-comando-sobrepor-aco-carbono-bege-ral-7032-600-mm-400-mm-200-mm-com-flange-inferior-ce604020-cemar/p/ba0c14da8d/cj/cxqe/</t>
  </si>
  <si>
    <t>contato@medsystem.eng.br</t>
  </si>
  <si>
    <t>06.189.855/0001-99</t>
  </si>
  <si>
    <t>Med System Hospitalar</t>
  </si>
  <si>
    <t>https://www.amazon.com.br/Nobreak-NHS-Compact-PLUS-1200VA/dp/B07DGJP3RP/ref=asc_df_B07DGJP3RP/?tag=googleshopp00-20&amp;linkCode=df0&amp;hvadid=379749544033&amp;hvpos=&amp;hvnetw=g&amp;hvrand=4137703607767853077&amp;hvpone=&amp;hvptwo=&amp;hvqmt=&amp;hvdev=c&amp;hvdvcmdl=&amp;hvlocint=&amp;hvlocphy=9102397&amp;hvtargid=pla-1637783708595&amp;psc=1</t>
  </si>
  <si>
    <t>https://www.americanas.com.br/produto/4115918911?opn=YSMESP&amp;offerId=6162dce809c351890d4e4d72&amp;srsltid=AWLEVJz20FhUYbZ0fkdtTI-5BpKrGidp6tETu6N7iPwmuI-tl9soBUDp_IY</t>
  </si>
  <si>
    <t>https://www.kabum.com.br/produto/25298/nobreak-sms-1200va-bivolt-station-ii-27392?gclid=Cj0KCQjwmuiTBhDoARIsAPiv6L8S1R_74Kvua5_UK5GDzAokEHTK6h1rwmSUoqhGguo5InuSM_pzsucaAljeEALw_wcB</t>
  </si>
  <si>
    <t>(19) 2114.4444</t>
  </si>
  <si>
    <t>suporte.atendimento@kabum.com.br</t>
  </si>
  <si>
    <t>05.570.714/0001-59</t>
  </si>
  <si>
    <t xml:space="preserve">KABUM COMÉRCIO ELETRÔNICO S/A </t>
  </si>
  <si>
    <t>NOBREAK MONOFÁSICO 1,2kVA</t>
  </si>
  <si>
    <t>https://www.kabum.com.br/produto/298038/regua-de-tomada-19-6-tomadas-10a-preta-p-rack-wj-moreira?gclid=Cj0KCQjwmuiTBhDoARIsAPiv6L_GT5z-mYhY6EBYiL2D14GERBGZHYSIHcEK6lRZdeAGSz5gp2DId8YaAriaEALw_wcB</t>
  </si>
  <si>
    <t>https://www.amazon.com.br/Filtro-linha-Power-Line-tomadas/dp/B07MKD2G2M/ref=asc_df_B07MKD2G2M/?tag=googleshopp00-20&amp;linkCode=df0&amp;hvadid=379787180828&amp;hvpos=&amp;hvnetw=g&amp;hvrand=8556203714183552549&amp;hvpone=&amp;hvptwo=&amp;hvqmt=&amp;hvdev=c&amp;hvdvcmdl=&amp;hvlocint=&amp;hvlocphy=9102397&amp;hvtargid=pla-1288019035328&amp;psc=1</t>
  </si>
  <si>
    <t>https://www.americanas.com.br/produto/27852714?epar=bp_pl_00_go_mv_pmax_geral&amp;opn=YSMESP&amp;WT.srch=1&amp;gclid=Cj0KCQjwmuiTBhDoARIsAPiv6L8hp2UHtJEI37iw7qj-1gVJYQGBYCkAx16oQMtIX4U1MbDsY_lbPe8aAuMWEALw_wcB</t>
  </si>
  <si>
    <t>https://www.kabum.com.br/produto/265912/organizador-de-cabo-1u-19-pt-p-rack-wjm?gclid=Cj0KCQjwmuiTBhDoARIsAPiv6L-BOnP0ZwiKFj3ggp_pCoaFDbbBHYCI3Yj6tPKZVT44WHjFSIQnKWEaAgVnEALw_wcB</t>
  </si>
  <si>
    <t>https://www.amazon.com.br/Guia-Cabo-1u-Fechado-preto/dp/B0891RY8C5/ref=asc_df_B0891RY8C5/?tag=googleshopp00-20&amp;linkCode=df0&amp;hvadid=379787216837&amp;hvpos=&amp;hvnetw=g&amp;hvrand=351288936356391461&amp;hvpone=&amp;hvptwo=&amp;hvqmt=&amp;hvdev=c&amp;hvdvcmdl=&amp;hvlocint=&amp;hvlocphy=9102397&amp;hvtargid=pla-1410918484505&amp;psc=1</t>
  </si>
  <si>
    <t>https://www.madeiramadeira.com.br/chassi-para-conversor-de-midia-kx-1400r-2845656.html?seller=179&amp;origem=pla-2845656&amp;utm_source=google&amp;utm_medium=cpc&amp;utm_content=roteador-wifi-5518&amp;utm_term=&amp;utm_id=12650788444&amp;gclid=Cj0KCQjwmuiTBhDoARIsAPiv6L9Z9T1DzpEY9LUmVQUXnNLKhCP7BC2R7L74ZhKcUG-EhBAgY0Vo1NQaAjm7EALw_wcB</t>
  </si>
  <si>
    <t>(51) 99525-3170</t>
  </si>
  <si>
    <t xml:space="preserve"> contato@madeiramadeira.com.br</t>
  </si>
  <si>
    <t>10.490.181/0001-35</t>
  </si>
  <si>
    <t>MadeiraMadeira Comércio Eletrônico S/A.</t>
  </si>
  <si>
    <t>https://www.americanas.com.br/produto/4034818345?epar=bp_pl_00_go_inf_pmax_geral&amp;opn=YSMESP&amp;WT.srch=1&amp;offerId=61942f2dd9fd6edeec3ce9b7&amp;gclid=Cj0KCQjwmuiTBhDoARIsAPiv6L96xHyd80yfqHgkLZu70QhPOXdCDzMFteXMHc8-7n2fnQEWRyalx0waAsraEALw_wcB</t>
  </si>
  <si>
    <t>CHASSI DA-NET PARA CONVERSORES DE MÍDIA</t>
  </si>
  <si>
    <t>https://www.magazineluiza.com.br/distribuidor-interno-optico-dio-48-fibras-sc-apc-fit-ac-fibracem/p/ed79j9ed2a/in/eqrw/?&amp;seller_id=eletrisoundtelecom</t>
  </si>
  <si>
    <t>https://www.americanas.com.br/produto/4726159299?opn=YSMESP&amp;offerId=6203fde9d9fd6edeec45bef5&amp;srsltid=AWLEVJzChs3bZVIhAITrPpCY6ju9o808ANngD0Q3PU9QadolWNPgCSEtRUo</t>
  </si>
  <si>
    <t xml:space="preserve">SUBMARINO </t>
  </si>
  <si>
    <t>CURVA VERTICAL INTERNA 90º 200X75MM, CHAPA #16</t>
  </si>
  <si>
    <t>(11) 4225-6555</t>
  </si>
  <si>
    <t>Casa Bahia SA</t>
  </si>
  <si>
    <t>(51) 3228-1683</t>
  </si>
  <si>
    <t>vendas@cassol.com.br</t>
  </si>
  <si>
    <t>75.400.218/0027-71</t>
  </si>
  <si>
    <t>Cassol Materiais de Construções LTDA</t>
  </si>
  <si>
    <t>3.4</t>
  </si>
  <si>
    <t>3.3</t>
  </si>
  <si>
    <t>3.2</t>
  </si>
  <si>
    <t>3.1</t>
  </si>
  <si>
    <t>Orçamento Sintético</t>
  </si>
  <si>
    <t>CAIXA D'AGUA FIBRA DE VIDRO PARA 250000 LITROS, COM TAMPA</t>
  </si>
  <si>
    <t>https://www.cassol.com.br/caixa-d-agua-fibra-bakof-tec-25000l/p?idsku=507752&amp;utm_source=google_shopping&amp;utm_campaign=campanha_inteligente&amp;utm_medium=cpc&amp;gclid=Cj0KCQjwtvqVBhCVARIsAFUxcRt_1i9Fvi9qsI5YKJNkMEwoUz3xCG_uIpRm8vwl6_8NprkIj0g7GekaAvPDEALw_wcB</t>
  </si>
  <si>
    <t>tubaronensedistribuidora.com.br/caixa-dagua-fibra-de-vidro-incofima-com-tampa-25000l-?utm_source=google&amp;utm_medium=Shopping&amp;utm_campaign=caixa-dagua-fibra-de-vidro-incofima-com-tampa-25000l-&amp;inStock</t>
  </si>
  <si>
    <t>06.297.135/0001-47</t>
  </si>
  <si>
    <t>Distribuidora Tubaronense</t>
  </si>
  <si>
    <t>ATENDIMENTO@TUBARONENSE.COM.BR</t>
  </si>
  <si>
    <t>(48) 99933-8282</t>
  </si>
  <si>
    <t>330 DIAS</t>
  </si>
  <si>
    <t>300 DIAS</t>
  </si>
  <si>
    <t>240 DIAS</t>
  </si>
  <si>
    <t>210 DIAS</t>
  </si>
  <si>
    <t>150 DIAS</t>
  </si>
  <si>
    <t>120 DIAS</t>
  </si>
  <si>
    <t>60 DIAS</t>
  </si>
  <si>
    <t>30 DIAS</t>
  </si>
  <si>
    <t>OK</t>
  </si>
  <si>
    <t xml:space="preserve"> 13.2</t>
  </si>
  <si>
    <t xml:space="preserve"> 13.3</t>
  </si>
  <si>
    <t xml:space="preserve"> 13.4</t>
  </si>
  <si>
    <t xml:space="preserve"> 13.5</t>
  </si>
  <si>
    <t xml:space="preserve"> 13.6</t>
  </si>
  <si>
    <t xml:space="preserve"> 13.7</t>
  </si>
  <si>
    <t xml:space="preserve"> 13.8</t>
  </si>
  <si>
    <t xml:space="preserve"> 13.9</t>
  </si>
  <si>
    <t>TE DE COBRE (REF 611) SEM ANEL DE SOLDA, BOLSA X BOLSA X BOLSA, 15 MM</t>
  </si>
  <si>
    <t xml:space="preserve"> 18.1</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</si>
  <si>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</si>
  <si>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</si>
  <si>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</si>
  <si>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</si>
  <si>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</si>
  <si>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</si>
  <si>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</si>
  <si>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</si>
  <si>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</si>
  <si>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</si>
  <si>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</si>
  <si>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</si>
  <si>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</si>
  <si>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</si>
  <si>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</si>
  <si>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</si>
  <si>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</si>
  <si>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</si>
  <si>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</si>
  <si>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</si>
  <si>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18.23</t>
  </si>
  <si>
    <t>PLACA DE SINALIZACAO DE SEGURANCA CONTRA INCENDIO, FOTOLUMINESCENTE, QUADRADA, *40 X 20* CM, EM PVC *2* MM ANTI-CHAMAS (SIMBOLOS, CORES E PICTOGRAMAS CONFORME NBR 16820)</t>
  </si>
  <si>
    <t>Placa de Sinalização de segurança contra incêndio, fotoluminescente Ø150mm, em PVC *2*mm Anti-Chamas. Simbolos, Cores e Pictogramas conforme NBR 16820</t>
  </si>
  <si>
    <t>CURVA 90º EM ACO CARBONO DIN2440 Ø65MM</t>
  </si>
  <si>
    <t>CURVA 45º EM ACO CARBONO DIN2440 Ø65MM</t>
  </si>
  <si>
    <t>RESERVATÓRIO DE INCENDIO 10.000 LITROS EM FIBRA DE VIDRO</t>
  </si>
  <si>
    <t>BUCHA DE REDUCAO DE PVC, SOLDAVEL, CURTA, COM 40 X 23 MM, PARA AGUA FRIA PREDIAL</t>
  </si>
  <si>
    <t>BUCHA DE REDUCAO DE PVC, SOLDAVEL, CURTA, 32MM X 25MM, PARA AGUA FRIA PREDIAL</t>
  </si>
  <si>
    <t>CURVA DE TRANSPOSICAO PVC 25MM</t>
  </si>
  <si>
    <t>CURVA DE TRANSPOSICAO PVC 32MM</t>
  </si>
  <si>
    <t>JOELHO PVC, SOLDAVEL, 90 GRAUS, 40 MM, PARA AGUA FRIA PREDIAL</t>
  </si>
  <si>
    <t>JOELHO PVC, SOLDAVEL, 90 GRAUS, 50 MM, PARA AGUA FRIA PREDIAL</t>
  </si>
  <si>
    <t>REGISTRO DE PRESSÃO BRUTO, LATÃO, ROSCÁVEL, 1", COM ACABAMENTO E CANOPLA CROMADOS - FORNECIMENTO E INSTALAÇÃO. AF_08/2021</t>
  </si>
  <si>
    <t>REGISTRO DE ESFERA, PVC, SOLDÁVEL, COM VOLANTE, DN 50 MM - FORNECIMENTO E INSTALAÇÃO. AF_08/2021</t>
  </si>
  <si>
    <t>TE, PVC, SOLDÁVEL, DN 25MM, INSTALADO EM RAMAL OU SUB-RAMAL DE ÁGUA - FORNECIMENTO E INSTALAÇÃO. AF_12/2014</t>
  </si>
  <si>
    <t>TE, PVC, SOLDÁVEL, DN 32MMX 25MM, INSTALADO EM RAMAL OU SUB-RAMAL DE ÁGUA - FORNECIMENTO E INSTALAÇÃO. AF_12/2014</t>
  </si>
  <si>
    <t>TE, PVC, SOLDÁVEL, DN 40MMX 32MM, INSTALADO EM RAMAL OU SUB-RAMAL DE ÁGUA - FORNECIMENTO E INSTALAÇÃO. AF_12/2014</t>
  </si>
  <si>
    <t>TE, PVC, SOLDÁVEL, DN 40MM, INSTALADO EM RAMAL OU SUB-RAMAL DE ÁGUA - FORNECIMENTO E INSTALAÇÃO. AF_12/2014</t>
  </si>
  <si>
    <t>TE, PVC, SOLDÁVEL, DN 50MM, INSTALADO EM RAMAL OU SUB-RAMAL DE ÁGUA - FORNECIMENTO E INSTALAÇÃO. AF_12/2014</t>
  </si>
  <si>
    <t>TUBO PVC ÁGUA FRIA 25MM</t>
  </si>
  <si>
    <t>TUBO PVC ÁGUA FRIA 32MM</t>
  </si>
  <si>
    <t>TUBO PVC ÁGUA FRIA 40MM</t>
  </si>
  <si>
    <t>TUBO PVC ÁGUA FRIA 50MM</t>
  </si>
  <si>
    <t>FITA METÁLICA PERFURADA PARA FIXACÃO DAS TUBULACÕES</t>
  </si>
  <si>
    <t>CAIXA DE INSPECAO CLOACAL</t>
  </si>
  <si>
    <t>https://www.casasbahia.com.br/caixa-de-areia-dn-100mm-tigre-1533525657/p/1533525657?utm_medium=Cpc&amp;utm_source=google_freelisting&amp;IdSku=1533525657&amp;idLojista=75014&amp;tipoLojista=3P</t>
  </si>
  <si>
    <t>https://www.magazineluiza.com.br/caixa-de-areia-dn100-27801145-tigre/p/af3cfee945/rc/rcnm/?&amp;seller_id=bonnenbergermateriaisdeconstruca</t>
  </si>
  <si>
    <t>https://www.cassol.com.br/caixa-de-areia-pvc-tigre-100mm-cinza/p?idsku=830065&amp;gclid=Cj0KCQjwidSWBhDdARIsAIoTVb0AzR5pB60z6FmHxUzsUrbRVwGo2LzESS0lOAb-PrbbSqfG3wQQas4aAgGKEALw_wcB</t>
  </si>
  <si>
    <t>TUBO PVC, SERIE NORMAL, ESGOTO PREDIAL, DN 40 MM, FORNECIDO E INSTALADO EM RAMAL DE DESCARGA OU RAMAL DE ESGOTO SANITÁRIO. AF_12/2014</t>
  </si>
  <si>
    <t>TUBO PVC, SERIE NORMAL, ESGOTO PREDIAL, DN 150 MM, FORNECIDO E INSTALADO EM PRUMADA DE ESGOTO SANITÁRIO OU VENTILAÇÃO. AF_12/2014</t>
  </si>
  <si>
    <t>CURVA PVC LONGA 90 GRAUS, 75 MM, PARA ESGOTO PREDIAL</t>
  </si>
  <si>
    <t>CURVA DE PVC 45 GRAUS, SOLDAVEL, 75 MM, PARA AGUA FRIA PREDIAL (NBR 5648)</t>
  </si>
  <si>
    <t>JUNCAO SIMPLES, PVC SERIE R, DN 100 X 50 MM, PARA ESGOTO OU AGUAS PLUVIAIS PREDIAIS</t>
  </si>
  <si>
    <t>JUNCAO SIMPLES, PVC SERIE R, DN 75 X 75 MM, PARA ESGOTO OU AGUAS PLUVIAIS PREDIAIS</t>
  </si>
  <si>
    <t>TE SANITARIO, PVC, DN 75 X 75 MM, SERIE NORMAL, PARA ESGOTO PREDIAL</t>
  </si>
  <si>
    <t>TE SANITARIO, PVC, DN 100 X 100 MM, SERIE NORMAL, PARA ESGOTO PREDIAL</t>
  </si>
  <si>
    <t>REVESTIMENTO CERÂMICO PARA PISO COM PLACAS TIPO PORCELANATO DE DIMENSÕES 45X45 CM APLICADA EM AMBIENTES DE ÁREA MAIOR QUE 10 M². AF_06/2014</t>
  </si>
  <si>
    <t>REVESTIMENTO CERÂMICO PARA PAREDES INTERNAS COM PLACAS TIPO ESMALTADA EXTRA  DE DIMENSÕES 33X45 CM APLICADAS EM AMBIENTES DE ÁREA MAIOR QUE 5 M² NA ALTURA DAS PAREDES. AF_06/2014</t>
  </si>
  <si>
    <t xml:space="preserve"> 88476 </t>
  </si>
  <si>
    <t>CONTRAPISO COM ARGAMASSA AUTONIVELANTE, APLICADO SOBRE LAJE, ADERIDO, ESPESSURA 2CM. AF_07/2021</t>
  </si>
  <si>
    <t>ORSE</t>
  </si>
  <si>
    <t xml:space="preserve">IMPERMEABILIZACÃO C/ MANTA ASFÁLTICA 4MM, ESTRUTURADA COM NÃO TECIDO DE POLIÉSTER, INCLUSIVE APLICACÃO DE 1 DEMÃO DE PRIMER, EXCETO PROTECÃO MECANICA </t>
  </si>
  <si>
    <t xml:space="preserve"> 5.3</t>
  </si>
  <si>
    <t>TELA ARAME GALVANIZADO PARA VIVEIRO</t>
  </si>
  <si>
    <t xml:space="preserve"> 5.2</t>
  </si>
  <si>
    <t xml:space="preserve"> 5.4</t>
  </si>
  <si>
    <t xml:space="preserve">CAIXA DE INSPECAO PLUVIAL </t>
  </si>
  <si>
    <t>CAIXA SIFONADA, PVC, DN 150 X 150 X 50 MM, JUNTA ELÁSTICA, FORNECIDA E INSTALADA EM RAMAL DE DESCARGA OU EM RAMAL DE ESGOTO SANITÁRIO. AF_12/2014</t>
  </si>
  <si>
    <t xml:space="preserve"> 9.3</t>
  </si>
  <si>
    <t>FORRO DE PVC, LISO, PARA AMBIENTES COMERCIAIS, INCLUSIVE ESTRUTURA DE FIXAÇÃO. AF_05/2017_P</t>
  </si>
  <si>
    <t>CORTINA MOVEL EM PVC COM TRILHO EM ALUMÍNIO</t>
  </si>
  <si>
    <t xml:space="preserve"> 12.5</t>
  </si>
  <si>
    <t xml:space="preserve"> 12.3</t>
  </si>
  <si>
    <t xml:space="preserve"> 12.4</t>
  </si>
  <si>
    <t>PINTURA COM TINTA ACRÍLICA DE ACABAMENTO APLICADA A ROLO OU PINCEL SOBRE SUPERFÍCIES METÁLICAS (EXCETO PERFIL) EXECUTADO EM OBRA (02 DEMÃOS). AF_01/2020</t>
  </si>
  <si>
    <t>KIT PORTA INTERNA COM REVESTIMENTO MELAMINICO 70X210CM</t>
  </si>
  <si>
    <t>KIT PORTA INTERNA COM REVESTIMENTO MELAMINICO 80X210CM</t>
  </si>
  <si>
    <t>KIT PORTA INTERNA COM REVESTIMENTO MELAMINICO 90X210CM</t>
  </si>
  <si>
    <t xml:space="preserve"> BARRA DE APOIO, RETA, FIXA, EM ACO, I=40CM  JACKWAL OU SIMILAR</t>
  </si>
  <si>
    <t>APLICAÇÃO MANUAL DE PINTURA COM TINTA LÁTEX ACRÍLICA EM TETO, DUAS DEMÃOS. AF_06/2014</t>
  </si>
  <si>
    <t xml:space="preserve">APLICAÇÃO MANUAL DE MASSA ACRÍLICA EM SUPERFÍCIES INTERNAS DE SACADA DE EDIFÍCIOS DE MÚLTIPLOS PAVIMENTOS, DUAS DEMÃOS. AF_05/2017 </t>
  </si>
  <si>
    <t xml:space="preserve"> 7.3</t>
  </si>
  <si>
    <t xml:space="preserve"> 7.4</t>
  </si>
  <si>
    <t xml:space="preserve"> 88316 </t>
  </si>
  <si>
    <t>SERVENTE COM ENCARGOS COMPLEMENTARES</t>
  </si>
  <si>
    <t>PISO VINÍLICO EM MANTA, E=20MM - TARKET OU SIMILAR</t>
  </si>
  <si>
    <t>TOALHEIRO PARA TOALHAS DE PAPEL</t>
  </si>
  <si>
    <t>TORNEIRA METALICA CROMADA DE MESA, PARA LAVATORIO, TEMPORIZADA PRESSAO FECHAMENTO AUTOMATICO, BICA BAIXA</t>
  </si>
  <si>
    <t>DOSADOR DE SABÃO DETERGENTE 500ML, DOCOL OU SIMILAR</t>
  </si>
  <si>
    <t>MANGOTINHO 25MM DE 30M</t>
  </si>
  <si>
    <t>CENTRAL DE ALARME DE INCENDIO NO/PC</t>
  </si>
  <si>
    <t>DETECTOR DE FUMACA ÓPTICO ENCERECAVEL, MODELO VRE-F, MARCA VERIN OU SIMILAR</t>
  </si>
  <si>
    <t>CAIXA D'AGUA FIBRA DE VIDRO PARA 25000 LITROS, COM TAMPA</t>
  </si>
  <si>
    <t>SOLVENTE PARA ESMALTE SINTÉTICO</t>
  </si>
  <si>
    <t>09-84-25</t>
  </si>
  <si>
    <t>SIURB</t>
  </si>
  <si>
    <t>CONJUNTO PLUGUE 2P+T MACHO E FEMEA</t>
  </si>
  <si>
    <t>PATCH CORD CAT 6 - 2,5M</t>
  </si>
  <si>
    <t>https://dadosdarede.com/produto/dio-b48-modulo-basico-furukawa/</t>
  </si>
  <si>
    <t>24.454.490/0001-64</t>
  </si>
  <si>
    <t>(11) 97238-7986</t>
  </si>
  <si>
    <t>Dados da Rede</t>
  </si>
  <si>
    <t>vendas@dadosdarede.com</t>
  </si>
  <si>
    <t>DISTRIBUIDOR INTERNO ÓPTICO (DIO B48)</t>
  </si>
  <si>
    <t>Eletronica Santana</t>
  </si>
  <si>
    <t>60717899/0001-90</t>
  </si>
  <si>
    <t>(11) 2823-7066</t>
  </si>
  <si>
    <t>https://www.eletronicasantana.com.br/chassi-para-conversor-de-midia-kx1400r-4780021-intelbras/p?idsku=9002809&amp;gclid=CjwKCAjw9NeXBhAMEiwAbaY4lgGHQBEvTQ6hEyC7AQMNfy1cekaZnZNkNQV5r2tN4QtPWBxPOiaHlBoCbSgQAvD_BwE</t>
  </si>
  <si>
    <t>RWR EQUIP. HOSPITALARES</t>
  </si>
  <si>
    <t xml:space="preserve"> 08.441.496/0001-40</t>
  </si>
  <si>
    <t>WWW.RWR.COM.BR</t>
  </si>
  <si>
    <t>3465-5400</t>
  </si>
  <si>
    <t xml:space="preserve">EMILIO FUHRO </t>
  </si>
  <si>
    <t>27.298.882/0001-70</t>
  </si>
  <si>
    <t>www.emiliofuhro.com</t>
  </si>
  <si>
    <t>51 99848-9652</t>
  </si>
  <si>
    <t>3234-3490</t>
  </si>
  <si>
    <t>BARRA CHATA EM ALUMÍNIO 7/8"X1/8"</t>
  </si>
  <si>
    <t>TERMINAL AÉREO BARRA DE ALUMÍNIO EM ACO GALVANIZADO 3/8" x 500mm, COM FIXACÃO HORIZONTAL</t>
  </si>
  <si>
    <t>Dispositivo Interruptor diferencial residual (DR), padrão DIN, tetrapolar, 100A/380V/300mA</t>
  </si>
  <si>
    <t>TAMPA 150x3000MM, CHAPA #22</t>
  </si>
  <si>
    <t>TAMPA 200x3000MM, CHAPA #22</t>
  </si>
  <si>
    <t>ESPELHO CRISTAL ESPESSURA 4MM, COM MOLDURA DE MADEIRA</t>
  </si>
  <si>
    <t>74125/001</t>
  </si>
  <si>
    <t xml:space="preserve"> 19.4.5</t>
  </si>
  <si>
    <t xml:space="preserve"> 19.4.6</t>
  </si>
  <si>
    <t xml:space="preserve"> 19.1.13</t>
  </si>
  <si>
    <t xml:space="preserve"> 19.1.14</t>
  </si>
  <si>
    <t xml:space="preserve"> 19.5.14</t>
  </si>
  <si>
    <t xml:space="preserve"> 19.5.15</t>
  </si>
  <si>
    <t>Custo c/BDI</t>
  </si>
  <si>
    <t>Custo Acumulado c/ BDI</t>
  </si>
  <si>
    <t>Caixa de areia DN100</t>
  </si>
  <si>
    <t>GOINFRA</t>
  </si>
  <si>
    <t>CAIXA DE AREIA 60X60CM FUNDO DE BRITA COM GRELHA METÁLICA FERRO CHATO PADRÃO GOINFRA</t>
  </si>
  <si>
    <t xml:space="preserve"> 5.5</t>
  </si>
  <si>
    <t>PINGADEIRA/RUFO EM ACO GALVANIZADO</t>
  </si>
  <si>
    <t>REGISTRO DE ESFERA, PVC, SOLDÁVEL, COM VOLANTE, DN 32 MM - FORNECIMENTO E INSTALAÇÃO. AF_08/2021</t>
  </si>
  <si>
    <t>REGISTRO DE ESFERA, PVC, SOLDÁVEL, COM VOLANTE, DN 40 MM - FORNECIMENTO E INSTALAÇÃO. AF_08/2021</t>
  </si>
  <si>
    <t xml:space="preserve"> 15.1.26</t>
  </si>
  <si>
    <t>CRUZETA DE PVC RÍGIDO ROSCÁVEL D=25MM</t>
  </si>
  <si>
    <t>EMILIO FUHRO - BioCam</t>
  </si>
  <si>
    <t>MOTO BOMBA PRINCIPAL PARA PRESSURIZACÃO DA REDE DE HIDRANTES. VAZÃO 14M³/H, 82mca, 10CV - 380V TRIFÁSICA</t>
  </si>
  <si>
    <t>MOTO BOMBA TIPO JOCKEY PARA PARA PRESSURIZACÃO DA REDE DE HIDRANTES. VAZÃO 1,6M³/H, 70mca, 1CV - 380V TRIFÁSICA</t>
  </si>
  <si>
    <t>TMED - Tecnologia Medica</t>
  </si>
  <si>
    <t>tmed@tmed.com.br</t>
  </si>
  <si>
    <t>3366-9100</t>
  </si>
  <si>
    <t xml:space="preserve">Fornecimento e instalação de Skid completo de unidade estacionário de compressão de ar medicinal, com compressor primário(120m³/h) e secundário (120m³/h) do tipo pistão, com manoestágio de compressão, isento de óleo, com partida direta 20HP. Com quadro elétrico. Marca/modelo referência: Daltech, CMD-120D (N+N),  380V/60Hz/3 Fases. </t>
  </si>
  <si>
    <t>Fornecimento e instalação de Skid completo de Bomba de Vácuo do tipo parafuso lubrificado, resfriado a ar, vazão de 78 m³/h, pressão de trabalho de 0,35 mbar, com motor elétrico com acionamento direto, incluso quadro elétrico com disjuntores, contatores, relés e microprocessamento, com gerenciador eletrônico MKV, acoplamento direto(sem polias e correias), com gabinete acústico, potência do motor elétrico de 2,5HP, trifásico, 380 V, marca/modelo referência: Daltech, VAC-25-D, de acordo com projeto e memorial descritivo</t>
  </si>
  <si>
    <t>ECOTECH - Ar e Vacuo</t>
  </si>
  <si>
    <t>ecotech@ecotecharevacuo.com.br</t>
  </si>
  <si>
    <t>2284-2550</t>
  </si>
  <si>
    <t>36.454.991/0001-20</t>
  </si>
  <si>
    <t xml:space="preserve"> 19.6.8</t>
  </si>
  <si>
    <t xml:space="preserve"> 19.6.9</t>
  </si>
  <si>
    <t xml:space="preserve"> 19.6.10</t>
  </si>
  <si>
    <t xml:space="preserve"> 19.6.11</t>
  </si>
  <si>
    <t xml:space="preserve"> 19.6.12</t>
  </si>
  <si>
    <t xml:space="preserve"> 19.6.13</t>
  </si>
  <si>
    <t xml:space="preserve"> 19.6.14</t>
  </si>
  <si>
    <t>Icetar Ind e Com de Equipamentos de Tratamento de Ar LTDA</t>
  </si>
  <si>
    <t>08.930.773/0001-89</t>
  </si>
  <si>
    <t>(11) 5071-2395</t>
  </si>
  <si>
    <r>
      <t xml:space="preserve">Fornecimento e instalação de </t>
    </r>
    <r>
      <rPr>
        <b/>
        <sz val="10"/>
        <rFont val="Arial"/>
        <family val="1"/>
      </rPr>
      <t>Skid</t>
    </r>
    <r>
      <rPr>
        <sz val="10"/>
        <rFont val="Arial"/>
        <family val="1"/>
      </rPr>
      <t xml:space="preserve"> completo de Bomba de Vácuo do tipo parafuso lubrificado, resfriado a ar, vazão de 78 m³/h, pressão de trabalho de 0,35 mbar, com motor elétrico com acionamento direto, incluso quadro elétrico com disjuntores, contatores, relés e microprocessamento, com gerenciador eletrônico MKV, acoplamento direto(sem polias e correias), com gabinete acústico, potência do motor elétrico de 2,5HP, trifásico, 380 V, marca/modelo referência: Daltech, VAC-25-D, de acordo com projeto e memorial descritivo</t>
    </r>
  </si>
  <si>
    <t xml:space="preserve"> 15.1.2</t>
  </si>
  <si>
    <t xml:space="preserve"> 15.1.3</t>
  </si>
  <si>
    <t xml:space="preserve"> 15.1.4</t>
  </si>
  <si>
    <t xml:space="preserve"> 15.1.5</t>
  </si>
  <si>
    <t xml:space="preserve"> 15.1.6</t>
  </si>
  <si>
    <t xml:space="preserve"> 15.1.7</t>
  </si>
  <si>
    <t xml:space="preserve"> 15.1.8</t>
  </si>
  <si>
    <t xml:space="preserve"> 15.1.9</t>
  </si>
  <si>
    <t xml:space="preserve"> 15.1.10</t>
  </si>
  <si>
    <t xml:space="preserve"> 15.1.11</t>
  </si>
  <si>
    <t xml:space="preserve"> 15.1.12</t>
  </si>
  <si>
    <t xml:space="preserve"> 15.1.13</t>
  </si>
  <si>
    <t xml:space="preserve"> 15.1.14</t>
  </si>
  <si>
    <t xml:space="preserve"> 15.1.15</t>
  </si>
  <si>
    <t xml:space="preserve"> 15.1.16</t>
  </si>
  <si>
    <t xml:space="preserve"> 15.1.17</t>
  </si>
  <si>
    <t xml:space="preserve"> 15.1.18</t>
  </si>
  <si>
    <t xml:space="preserve"> 15.1.19</t>
  </si>
  <si>
    <t xml:space="preserve"> 15.1.20</t>
  </si>
  <si>
    <t xml:space="preserve"> 15.1.21</t>
  </si>
  <si>
    <t xml:space="preserve"> 15.1.22</t>
  </si>
  <si>
    <t xml:space="preserve"> 15.1.23</t>
  </si>
  <si>
    <t xml:space="preserve"> 15.1.24</t>
  </si>
  <si>
    <t xml:space="preserve"> 15.1.25</t>
  </si>
  <si>
    <t xml:space="preserve">DEMOLICÃO DE MADEIRAMENTO TELHADO </t>
  </si>
  <si>
    <t>REMOÇÃO DE TELHAMENTO</t>
  </si>
  <si>
    <t xml:space="preserve"> 88296 </t>
  </si>
  <si>
    <t>OPERADOR DE GUINDASTE COM ENCARGOS COMPLEMENTARES</t>
  </si>
  <si>
    <t>M³</t>
  </si>
  <si>
    <t xml:space="preserve"> 94228 </t>
  </si>
  <si>
    <t xml:space="preserve"> 4.1</t>
  </si>
  <si>
    <t xml:space="preserve"> 4.2</t>
  </si>
  <si>
    <t xml:space="preserve"> 4.3</t>
  </si>
  <si>
    <t xml:space="preserve"> 4.4</t>
  </si>
  <si>
    <t xml:space="preserve"> 4.5</t>
  </si>
  <si>
    <t xml:space="preserve"> 4.6</t>
  </si>
  <si>
    <t>4.6.1</t>
  </si>
  <si>
    <t>4.6.2</t>
  </si>
  <si>
    <t>4.6.3</t>
  </si>
  <si>
    <t>4.6.4</t>
  </si>
  <si>
    <t>4.6.5</t>
  </si>
  <si>
    <t>4.6.6</t>
  </si>
  <si>
    <t>4.6.7</t>
  </si>
  <si>
    <t>4.6.8</t>
  </si>
  <si>
    <t>4.6.9</t>
  </si>
  <si>
    <t>4.6.10</t>
  </si>
  <si>
    <t>4.6.11</t>
  </si>
  <si>
    <t>4.6.12</t>
  </si>
  <si>
    <t>4.6.13</t>
  </si>
  <si>
    <t>4.6.14</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</si>
  <si>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</si>
  <si>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</si>
  <si>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</si>
  <si>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</si>
  <si>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</si>
  <si>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</si>
  <si>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</si>
  <si>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</si>
  <si>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</si>
  <si>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14.11</t>
  </si>
  <si>
    <t xml:space="preserve"> 14.12</t>
  </si>
  <si>
    <t xml:space="preserve"> 14.13</t>
  </si>
  <si>
    <t xml:space="preserve"> 14.14</t>
  </si>
  <si>
    <t xml:space="preserve"> 14.15</t>
  </si>
  <si>
    <t xml:space="preserve"> 14.16</t>
  </si>
  <si>
    <t xml:space="preserve"> 14.17</t>
  </si>
  <si>
    <t xml:space="preserve"> 14.18</t>
  </si>
  <si>
    <t xml:space="preserve"> 15.2.2</t>
  </si>
  <si>
    <t xml:space="preserve"> 15.2.3</t>
  </si>
  <si>
    <t xml:space="preserve"> 15.2.4</t>
  </si>
  <si>
    <t xml:space="preserve"> 15.2.5</t>
  </si>
  <si>
    <t xml:space="preserve"> 15.2.6</t>
  </si>
  <si>
    <t xml:space="preserve"> 15.2.7</t>
  </si>
  <si>
    <t xml:space="preserve"> 15.2.8</t>
  </si>
  <si>
    <t xml:space="preserve"> 15.2.9</t>
  </si>
  <si>
    <t xml:space="preserve"> 15.2.10</t>
  </si>
  <si>
    <t xml:space="preserve"> 15.2.11</t>
  </si>
  <si>
    <t xml:space="preserve"> 15.2.12</t>
  </si>
  <si>
    <t xml:space="preserve"> 15.2.13</t>
  </si>
  <si>
    <t xml:space="preserve"> 15.2.14</t>
  </si>
  <si>
    <t xml:space="preserve"> 15.2.15</t>
  </si>
  <si>
    <t xml:space="preserve"> 15.2.16</t>
  </si>
  <si>
    <t xml:space="preserve"> 15.2.17</t>
  </si>
  <si>
    <t xml:space="preserve"> 15.2.18</t>
  </si>
  <si>
    <t xml:space="preserve"> 15.2.19</t>
  </si>
  <si>
    <t xml:space="preserve"> 15.2.20</t>
  </si>
  <si>
    <t xml:space="preserve"> 15.2.21</t>
  </si>
  <si>
    <t xml:space="preserve"> 15.2.22</t>
  </si>
  <si>
    <t xml:space="preserve"> 15.2.23</t>
  </si>
  <si>
    <t xml:space="preserve"> 15.2.24</t>
  </si>
  <si>
    <t xml:space="preserve"> 15.2.25</t>
  </si>
  <si>
    <t xml:space="preserve"> 15.2.26</t>
  </si>
  <si>
    <t xml:space="preserve"> 15.2.27</t>
  </si>
  <si>
    <t xml:space="preserve"> 15.2.28</t>
  </si>
  <si>
    <t xml:space="preserve"> 16.1</t>
  </si>
  <si>
    <t xml:space="preserve"> 16.2</t>
  </si>
  <si>
    <t xml:space="preserve"> 16.3</t>
  </si>
  <si>
    <t xml:space="preserve"> 16.4</t>
  </si>
  <si>
    <t xml:space="preserve"> 16.5</t>
  </si>
  <si>
    <t xml:space="preserve"> 16.6</t>
  </si>
  <si>
    <t xml:space="preserve"> 19.3.2</t>
  </si>
  <si>
    <t xml:space="preserve"> 19.3.3</t>
  </si>
  <si>
    <t xml:space="preserve"> 19.3.4</t>
  </si>
  <si>
    <t xml:space="preserve"> 19.3.5</t>
  </si>
  <si>
    <t xml:space="preserve"> 19.3.6</t>
  </si>
  <si>
    <t xml:space="preserve"> 19.3.7</t>
  </si>
  <si>
    <t xml:space="preserve"> 19.3.8</t>
  </si>
  <si>
    <t xml:space="preserve"> 19.3.9</t>
  </si>
  <si>
    <t xml:space="preserve"> 19.3.10</t>
  </si>
  <si>
    <t xml:space="preserve"> 19.3.11</t>
  </si>
  <si>
    <t xml:space="preserve"> 19.3.12</t>
  </si>
  <si>
    <t xml:space="preserve"> 19.5.2</t>
  </si>
  <si>
    <t xml:space="preserve"> 19.5.3</t>
  </si>
  <si>
    <t xml:space="preserve"> 19.5.4</t>
  </si>
  <si>
    <t xml:space="preserve"> 19.5.5</t>
  </si>
  <si>
    <t xml:space="preserve"> 19.5.6</t>
  </si>
  <si>
    <t xml:space="preserve"> 19.5.7</t>
  </si>
  <si>
    <t xml:space="preserve"> 19.5.8</t>
  </si>
  <si>
    <t xml:space="preserve"> 19.5.9</t>
  </si>
  <si>
    <t xml:space="preserve"> 19.5.10</t>
  </si>
  <si>
    <t xml:space="preserve"> 19.5.11</t>
  </si>
  <si>
    <t xml:space="preserve"> 19.5.12</t>
  </si>
  <si>
    <t xml:space="preserve"> 19.5.13</t>
  </si>
  <si>
    <t xml:space="preserve"> 19.5.16</t>
  </si>
  <si>
    <t>BDI NÃO DESONERADO</t>
  </si>
  <si>
    <t>Em atenção ao estabelecido pelo Acórdão 2622/2013 – TCU – Plenário reformamos a orientação e indicamos a utilização dos seguintes parâmetros para taxas de BDI:</t>
  </si>
  <si>
    <t>VALORES DE BDI POR TIPO DE OBRA</t>
  </si>
  <si>
    <t>TIPO DE OBRA</t>
  </si>
  <si>
    <t>1 Quartil</t>
  </si>
  <si>
    <t>Médio</t>
  </si>
  <si>
    <t>3 Quartil</t>
  </si>
  <si>
    <t>Construção de Edificios</t>
  </si>
  <si>
    <t>2.2  Para o tipo de obra  "Construção de Edificios"</t>
  </si>
  <si>
    <t>PARCELA DO BDI</t>
  </si>
  <si>
    <t>Administração Central</t>
  </si>
  <si>
    <t>Seguro e Garantia</t>
  </si>
  <si>
    <t>Risco</t>
  </si>
  <si>
    <t>Despesas Financeira</t>
  </si>
  <si>
    <t>Lucro</t>
  </si>
  <si>
    <t>PIS, CONFINS E ISSQN</t>
  </si>
  <si>
    <t>Conforme legislação especifica</t>
  </si>
  <si>
    <t>OBSERVAÇÕES</t>
  </si>
  <si>
    <t>Parâmetro</t>
  </si>
  <si>
    <t>%</t>
  </si>
  <si>
    <t>Verificação</t>
  </si>
  <si>
    <t xml:space="preserve"> BDI ADOTADO</t>
  </si>
  <si>
    <t>a) Os percentuais de Impostos a serem adotados devem ser indicados pelo Tomador, conforme legislação vigente.Para o ISS, deverão ser definidos pelo Tomador, através de declaração informativa, conforme legislação tributária municipal, a base de cálculo e, sobre esta, a respectiva alíquota do ISS, que será um percentual entre 2% e 5%.</t>
  </si>
  <si>
    <t>Seguros e Garantias</t>
  </si>
  <si>
    <t>Riscos</t>
  </si>
  <si>
    <t>b) As tabelas acima foram construídas sem considerar a desoneração sobre a folha de pagamento prevista na Lei n° 12.844/2013. Para análise de orçamentos considerando a contribuição previdenciária sobre a receita bruta deverá ser somada a alíquota de 2% no item impostos.</t>
  </si>
  <si>
    <t>Despesas Financeiras</t>
  </si>
  <si>
    <t>c) 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</si>
  <si>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Impostos: PIS e COFINS</t>
  </si>
  <si>
    <t>Impostos: ISS (mun.)</t>
  </si>
  <si>
    <t>CPRB</t>
  </si>
  <si>
    <t>TKE Elevator</t>
  </si>
  <si>
    <t xml:space="preserve"> 90.347.840/0001-18</t>
  </si>
  <si>
    <t>danieli.diehl@tkelevator.com</t>
  </si>
  <si>
    <t>(51) 99971-3299</t>
  </si>
  <si>
    <t xml:space="preserve"> 102843 </t>
  </si>
  <si>
    <t>GUINDASTE HIDRAULICO AUTOPROPELIDO, COM LANÇA TRELIÇADA 40 M, CAPACIDADE MÁXIMA 75 T, EQUIPADO COM CLAMSHELL - MATERIAIS NA OPERAÇÃO. AF_04/2019</t>
  </si>
  <si>
    <t>LONA PLASTICA PESADA PRETA, E=150MM - (ESTRUTURA PROVISÓRIA DE PORTECÃO CONTRA INTEMPÉRIES)</t>
  </si>
  <si>
    <t>CALHA EM CHAPA DE AÇO GALVANIZADO NÚMERO 24, DESENVOLVIMENTO DE 50 CM, INCLUSO TRANSPORTE VERTICAL. AF_07/2019 -(ESTRUTURA PROVISÓRIA DE PORTECÃO CONTRA INTEMPÉRIES)</t>
  </si>
  <si>
    <t>Nobre Bombas Comercio e Servicos LTDA</t>
  </si>
  <si>
    <t>24.404.065/0001-60</t>
  </si>
  <si>
    <t>(19) 3387-8838</t>
  </si>
  <si>
    <t>Mayron</t>
  </si>
  <si>
    <t>Bomba Leste Comercio e Assistencia Técnica LTDA</t>
  </si>
  <si>
    <t>43.029.016/0001-30</t>
  </si>
  <si>
    <t>(11) 2919-4463</t>
  </si>
  <si>
    <r>
      <t xml:space="preserve">Fornecimento e instalação de </t>
    </r>
    <r>
      <rPr>
        <b/>
        <sz val="10"/>
        <rFont val="Arial"/>
        <family val="1"/>
      </rPr>
      <t>Skid</t>
    </r>
    <r>
      <rPr>
        <sz val="10"/>
        <rFont val="Arial"/>
        <family val="1"/>
      </rPr>
      <t xml:space="preserve"> completo de unidade estacionário de compressão de ar medicinal, com compressor primário (120m³/h) e secundário (120m³/h) do tipo pistão, com manoestágio de compressão, isento de óleo, com partida direta 20HP. Com quadro elétrico. Marca/modelo referência: Daltech, CMD-120D (N+N),  380V/60Hz/3 Fases. </t>
    </r>
  </si>
  <si>
    <t xml:space="preserve"> 18.22</t>
  </si>
  <si>
    <t xml:space="preserve"> 18.24</t>
  </si>
  <si>
    <t>Dinatec industria e Comercio</t>
  </si>
  <si>
    <t>22.677.012/0001-98</t>
  </si>
  <si>
    <t>(41) 3595-8686</t>
  </si>
  <si>
    <t xml:space="preserve"> 19.2.12</t>
  </si>
  <si>
    <t>24.477.500/0001-87</t>
  </si>
  <si>
    <t>Sincron Industria e Comercio Eletronioco</t>
  </si>
  <si>
    <t>07.340.978/0001-41</t>
  </si>
  <si>
    <t>www.sincron.com.br</t>
  </si>
  <si>
    <t>(11) 2028-8866</t>
  </si>
  <si>
    <t>Paltel Equipamentos Hospitalares</t>
  </si>
  <si>
    <t>82.974.502/0001-88</t>
  </si>
  <si>
    <t>comercial@platel.com.br</t>
  </si>
  <si>
    <t>(49) 3289-6600</t>
  </si>
  <si>
    <t>Não Desonerado: 
Horista:  111,22%
Mensalista:  69,16%</t>
  </si>
  <si>
    <t>Não Desonerado: 
Horista: 122,22%
Mensalista: 69,16%</t>
  </si>
  <si>
    <t xml:space="preserve"> 1.2</t>
  </si>
  <si>
    <t xml:space="preserve"> 1.3</t>
  </si>
  <si>
    <t xml:space="preserve"> 1.4</t>
  </si>
  <si>
    <t xml:space="preserve"> 1.5</t>
  </si>
  <si>
    <t xml:space="preserve"> 2.2</t>
  </si>
  <si>
    <t xml:space="preserve"> 2.3</t>
  </si>
  <si>
    <t xml:space="preserve"> 2.4</t>
  </si>
  <si>
    <t>10.1</t>
  </si>
  <si>
    <t>10.2</t>
  </si>
  <si>
    <t>10.3</t>
  </si>
  <si>
    <t>10.4</t>
  </si>
  <si>
    <t>10.5</t>
  </si>
  <si>
    <t>10.6</t>
  </si>
  <si>
    <t>10.7</t>
  </si>
  <si>
    <t xml:space="preserve"> 12.6</t>
  </si>
  <si>
    <t xml:space="preserve"> 13.10</t>
  </si>
  <si>
    <t xml:space="preserve"> 19.1.2</t>
  </si>
  <si>
    <t xml:space="preserve"> 19.1.3</t>
  </si>
  <si>
    <t xml:space="preserve"> 19.1.4</t>
  </si>
  <si>
    <t xml:space="preserve"> 19.1.5</t>
  </si>
  <si>
    <t xml:space="preserve"> 19.1.6</t>
  </si>
  <si>
    <t xml:space="preserve"> 19.1.7</t>
  </si>
  <si>
    <t xml:space="preserve"> 19.1.8</t>
  </si>
  <si>
    <t xml:space="preserve"> 19.1.9</t>
  </si>
  <si>
    <t xml:space="preserve"> 19.1.10</t>
  </si>
  <si>
    <t xml:space="preserve"> 19.1.11</t>
  </si>
  <si>
    <t xml:space="preserve"> 19.1.12</t>
  </si>
  <si>
    <t xml:space="preserve"> 19.1.15</t>
  </si>
  <si>
    <t xml:space="preserve"> 19.1.16</t>
  </si>
  <si>
    <t xml:space="preserve"> 19.1.17</t>
  </si>
  <si>
    <t xml:space="preserve"> 19.1.18</t>
  </si>
  <si>
    <t xml:space="preserve"> 19.2.2</t>
  </si>
  <si>
    <t xml:space="preserve"> 19.2.3</t>
  </si>
  <si>
    <t xml:space="preserve"> 19.2.4</t>
  </si>
  <si>
    <t xml:space="preserve"> 19.2.5</t>
  </si>
  <si>
    <t xml:space="preserve"> 19.2.6</t>
  </si>
  <si>
    <t xml:space="preserve"> 19.2.7</t>
  </si>
  <si>
    <t xml:space="preserve"> 19.2.8</t>
  </si>
  <si>
    <t xml:space="preserve"> 19.2.9</t>
  </si>
  <si>
    <t xml:space="preserve"> 19.2.10</t>
  </si>
  <si>
    <t xml:space="preserve"> 19.2.11</t>
  </si>
  <si>
    <t>_______________________________________________________________
Eng. Flávio Teixeira
Responsável Técnico</t>
  </si>
  <si>
    <t>C</t>
  </si>
  <si>
    <t>B</t>
  </si>
  <si>
    <t>A</t>
  </si>
  <si>
    <t>Proporcao de Valor</t>
  </si>
  <si>
    <t>Corte</t>
  </si>
  <si>
    <t>Classe</t>
  </si>
  <si>
    <t>Classificacao</t>
  </si>
  <si>
    <t>Porcentagem Acomulada</t>
  </si>
  <si>
    <t>Porcentagem individual</t>
  </si>
  <si>
    <t>Custo Total</t>
  </si>
  <si>
    <t>Descricao</t>
  </si>
  <si>
    <t>Curva ABC (Não Desonerado)</t>
  </si>
  <si>
    <t>Não Desonerado: 
Horista: 111,10%
Mensalista: 69,16%</t>
  </si>
  <si>
    <t>COZINHA COMUNITÁRIA / RESTAURANTE ESCOLA ''VIDA NOVA''</t>
  </si>
  <si>
    <t xml:space="preserve">Fornecimento e instalação de Skid completo de unidade estacionário de compressão de ar medicinal, com compressor primário (120m³/h) e secundário (120m³/h) do tipo pistão, com manoestágio de compressão, isento de óleo, com partida direta 20HP. Com quadro elétrico. Marca/modelo referência: Daltech, CMD-120D (N+N),  380V/60Hz/3 Fases. </t>
  </si>
  <si>
    <t>CJ</t>
  </si>
  <si>
    <t>SINAPI - 08/2022 - RS   
ORSE - 06/2022           GOINFRA - 07/2022</t>
  </si>
  <si>
    <t>COTACAO</t>
  </si>
  <si>
    <t xml:space="preserve">CD.N31 - DE SOBREPOR PARA USO INTERNO, FABRICADO EM AÇO CARBONO #16USG, PINTADO COM TINTA EPÓXI NA COR RAL 7032, PORTA COM FECHO TIPO LINGUETA, ESPELHO INTERNO COM DOBRADIÇAS E FECHO TIPO FENDA, BARRAMENTO TRÊS FASES, TERRA E NEUTRO, CONFORME UNIFILAR </t>
  </si>
  <si>
    <t xml:space="preserve">CD.N32 - DE SOBREPOR PARA USO INTERNO, FABRICADO EM AÇO CARBONO #16USG, PINTADO COM TINTA EPÓXI NA COR RAL 7032, PORTA COM FECHO TIPO LINGUETA, ESPELHO INTERNO COM DOBRADIÇAS E FECHO TIPO FENDA, BARRAMENTO TRÊS FASES, TERRA E NEUTRO, CONFORME UNIFILAR </t>
  </si>
  <si>
    <t xml:space="preserve">CD.G31 - DE SOBREPOR PARA USO INTERNO, FABRICADO EM AÇO CARBONO #16USG, PINTADO COM TINTA EPÓXI NA COR RAL 7032, PORTA COM FECHO TIPO LINGUETA, ESPELHO INTERNO COM DOBRADIÇAS E FECHO TIPO FENDA, BARRAMENTO TRÊS FASES, TERRA E NEUTRO, CONFORME UNIFILAR </t>
  </si>
  <si>
    <t xml:space="preserve">CD.G32 - DE SOBREPOR PARA USO INTERNO, FABRICADO EM AÇO CARBONO #16USG, PINTADO COM TINTA EPÓXI NA COR RAL 7032, PORTA COM FECHO TIPO LINGUETA, ESPELHO INTERNO COM DOBRADIÇAS E FECHO TIPO FENDA, BARRAMENTO TRÊS FASES, TERRA E NEUTRO, CONFORME UNIFILAR </t>
  </si>
  <si>
    <t xml:space="preserve">CD.N41 - DE SOBREPOR PARA USO INTERNO, FABRICADO EM AÇO CARBONO #16USG, PINTADO COM TINTA EPÓXI NA COR RAL 7032, PORTA COM FECHO TIPO LINGUETA, ESPELHO INTERNO COM DOBRADIÇAS E FECHO TIPO FENDA, BARRAMENTO TRÊS FASES, TERRA E NEUTRO, CONFORME UNIFILAR </t>
  </si>
  <si>
    <t xml:space="preserve">CD.N42 - DE SOBREPOR PARA USO INTERNO, FABRICADO EM AÇO CARBONO #16USG, PINTADO COM TINTA EPÓXI NA COR RAL 7032, PORTA COM FECHO TIPO LINGUETA, ESPELHO INTERNO COM DOBRADIÇAS E FECHO TIPO FENDA, BARRAMENTO TRÊS FASES, TERRA E NEUTRO, CONFORME UNIFILAR </t>
  </si>
  <si>
    <t xml:space="preserve">CD.G41 - DE SOBREPOR PARA USO INTERNO, FABRICADO EM AÇO CARBONO #16USG, PINTADO COM TINTA EPÓXI NA COR RAL 7032, PORTA COM FECHO TIPO LINGUETA, ESPELHO INTERNO COM DOBRADIÇAS E FECHO TIPO FENDA, BARRAMENTO TRÊS FASES, TERRA E NEUTRO, CONFORME UNIFILAR </t>
  </si>
  <si>
    <t xml:space="preserve">CD.G42 - DE SOBREPOR PARA USO INTERNO, FABRICADO EM AÇO CARBONO #16USG, PINTADO COM TINTA EPÓXI NA COR RAL 7032, PORTA COM FECHO TIPO LINGUETA, ESPELHO INTERNO COM DOBRADIÇAS E FECHO TIPO FENDA, BARRAMENTO TRÊS FASES, TERRA E NEUTRO, CONFORME UNIFILAR </t>
  </si>
  <si>
    <t xml:space="preserve">CD.AC - DE SOBREPOR PARA USO EXTERNO, FABRICADO EM AÇO CARBONO #16USG, PINTADO COM TINTA EPÓXI NA COR RAL 7032, PORTA COM FECHO TIPO LINGUETA, ESPELHO INTERNO COM DOBRADIÇAS E FECHO TIPO FENDA, BARRAMENTO TRÊS FASES, TERRA E NEUTRO, CONFORME UNIFILAR </t>
  </si>
  <si>
    <t xml:space="preserve">QF.G - DE SOBREPOR PARA USO INTERNO, FABRICADO EM AÇO CARBONO #16USG, PINTADO COM TINTA EPÓXI NA COR RAL 7032, PORTA COM FECHO TIPO LINGUETA, ESPELHO INTERNO COM DOBRADIÇAS E FECHO TIPO FENDA, BARRAMENTO TRÊS FASES, TERRA E NEUTRO, CONFORME UNIFILAR </t>
  </si>
  <si>
    <t>PÇ</t>
  </si>
  <si>
    <t>ELETROCALHAS E PERFILADOS</t>
  </si>
  <si>
    <t>LEITO DE AÇO GALVANIZADO A FOGO</t>
  </si>
  <si>
    <t>ELETRODUTOS E CAIXAS</t>
  </si>
  <si>
    <t xml:space="preserve"> 91835 </t>
  </si>
  <si>
    <t>ELETRODUTO FLEXÍVEL CORRUGADO REFORÇADO, PVC, DN 25 MM (3/4"), PARA CIRCUITOS TERMINAIS, INSTALADO EM FORRO - FORNECIMENTO E INSTALAÇÃO. AF_12/2015</t>
  </si>
  <si>
    <t>INTERRUPTOR TRIPLO - 250V/10A P/ CAIXA 4"X2"</t>
  </si>
  <si>
    <t>LUMINÁRIA CIRCULAR DE EMBUTIR  - 12W</t>
  </si>
  <si>
    <t>LUMINÁRIA QUADRADA DE EMBUTIR - 1230lm - 4000K - 18W - 20x20cm</t>
  </si>
  <si>
    <t>LUMINÁRIA ARANDELA, P/ ACIONAMENTO INDIRETO EM BEIRA DE LEITO</t>
  </si>
  <si>
    <t>LÂMPADA E27 - BRANCO QUENTE 3000K</t>
  </si>
  <si>
    <t>BALIZADOR DE EMBUTIR QUADRADO</t>
  </si>
  <si>
    <t xml:space="preserve"> 101563 </t>
  </si>
  <si>
    <t>CABO DE COBRE FLEXÍVEL ISOLADO, 35 MM², 0,6/1,0 KV, PARA REDE AÉREA DE DISTRIBUIÇÃO DE ENERGIA ELÉTRICA DE BAIXA TENSÃO - FORNECIMENTO E INSTALAÇÃO. AF_07/2020</t>
  </si>
  <si>
    <t xml:space="preserve"> 101564 </t>
  </si>
  <si>
    <t>CABO DE COBRE FLEXÍVEL ISOLADO, 50 MM², 0,6/1,0 KV, PARA REDE AÉREA DE DISTRIBUIÇÃO DE ENERGIA ELÉTRICA DE BAIXA TENSÃO - FORNECIMENTO E INSTALAÇÃO. AF_07/2020</t>
  </si>
  <si>
    <t xml:space="preserve"> 101567 </t>
  </si>
  <si>
    <t>CABO DE COBRE FLEXÍVEL ISOLADO, 95 MM², 0,6/1,0 KV, PARA REDE AÉREA DE DISTRIBUIÇÃO DE ENERGIA ELÉTRICA DE BAIXA TENSÃO - FORNECIMENTO E INSTALAÇÃO. AF_07/2020</t>
  </si>
  <si>
    <t>FIBRA OPTICA MONOMODO 6 VIAS AR</t>
  </si>
  <si>
    <t xml:space="preserve"> 98295 </t>
  </si>
  <si>
    <t>CABO ELETRÔNICO CATEGORIA 5E, INSTALADO EM EDIFICAÇÃO INSTITUCIONAL - FORNECIMENTO E INSTALAÇÃO. AF_11/2019</t>
  </si>
  <si>
    <t xml:space="preserve"> 98278 </t>
  </si>
  <si>
    <t>CABO TELEFÔNICO CI-50 30 PARES INSTALADO EM PRUMADA - FORNECIMENTO E INSTALAÇÃO. AF_11/2019</t>
  </si>
  <si>
    <t>CABO COAXIAL RG6</t>
  </si>
  <si>
    <t>DG ANTENA DE TV - QUADRO DE SOBREPOR PARA USO INTERNO, FABRICADO EM AÇO CARBONO #16USG, PINTADO COM TINTA EPÓXI NA COR RAL 7032, PARA DISTRIBUIÇÃO DO CABEAMENTO COAXIAL</t>
  </si>
  <si>
    <t>SPLITTER 16 WAY 5-2400MHz</t>
  </si>
  <si>
    <t>RACK DE PAREDE 24U</t>
  </si>
  <si>
    <t>CABO TRANSMISSÃO DE DADOS MULTILAN U/UTP 24AWGX4P CAT.5 (CH. ENFERMAGEM)</t>
  </si>
  <si>
    <t>ESTAÇÃO DE CHAMADA PARA BANHEIRO E SINALIZADOR DE PORTA</t>
  </si>
  <si>
    <t>VOICE PANEL 50P</t>
  </si>
  <si>
    <t>CAIXA INTERNA PARA NOBREAK EM CHAPA DE ACO</t>
  </si>
  <si>
    <t>ELETROCALHA PERFURADA C/ VIROLA 300X100MM, CHAPA #16</t>
  </si>
  <si>
    <t>ELETROCALHA PERFURADA C/ VIROLA 200X100MM, CHAPA #16</t>
  </si>
  <si>
    <t>ELETROCALHA PERFURADA C/ VIROLA 100X100MM, CHAPA #16</t>
  </si>
  <si>
    <t>PERFILADO PERFURADO SIMPLES 38 X 38 MM</t>
  </si>
  <si>
    <t>SAÍDA HORIZONTAL P/ ELETRODUTO 1" (25MM)</t>
  </si>
  <si>
    <t>ELETROCALHA PERFURADA C/ VIROLA 150X100MM, CHAPA #16</t>
  </si>
  <si>
    <t xml:space="preserve"> 19.1.19</t>
  </si>
  <si>
    <t xml:space="preserve"> 19.1.20</t>
  </si>
  <si>
    <t xml:space="preserve"> 19.1.21</t>
  </si>
  <si>
    <t xml:space="preserve"> 19.1.22</t>
  </si>
  <si>
    <t xml:space="preserve"> 19.2.13</t>
  </si>
  <si>
    <t xml:space="preserve"> 19.4.2</t>
  </si>
  <si>
    <t xml:space="preserve"> 19.4.3</t>
  </si>
  <si>
    <t xml:space="preserve"> 19.4.4</t>
  </si>
  <si>
    <t xml:space="preserve"> 19.4.7</t>
  </si>
  <si>
    <t xml:space="preserve"> 19.4.8</t>
  </si>
  <si>
    <t xml:space="preserve"> 19.4.9</t>
  </si>
  <si>
    <t xml:space="preserve"> 19.5.17</t>
  </si>
  <si>
    <t xml:space="preserve"> 19.5.18</t>
  </si>
  <si>
    <t xml:space="preserve"> 19.5.19</t>
  </si>
  <si>
    <t xml:space="preserve"> 19.5.20</t>
  </si>
  <si>
    <t xml:space="preserve"> 19.6.2</t>
  </si>
  <si>
    <t xml:space="preserve"> 19.6.3</t>
  </si>
  <si>
    <t xml:space="preserve"> 19.6.4</t>
  </si>
  <si>
    <t xml:space="preserve"> 19.6.5</t>
  </si>
  <si>
    <t xml:space="preserve"> 19.6.6</t>
  </si>
  <si>
    <t xml:space="preserve"> 19.6.7</t>
  </si>
  <si>
    <t xml:space="preserve"> 19.6.15</t>
  </si>
  <si>
    <t xml:space="preserve"> 19.6.16</t>
  </si>
  <si>
    <t xml:space="preserve"> 19.6.17</t>
  </si>
  <si>
    <t xml:space="preserve"> 19.6.18</t>
  </si>
  <si>
    <t xml:space="preserve"> 19.6.19</t>
  </si>
  <si>
    <t xml:space="preserve"> 19.8.2</t>
  </si>
  <si>
    <t xml:space="preserve"> 19.8.3</t>
  </si>
  <si>
    <t xml:space="preserve"> 19.8.4</t>
  </si>
  <si>
    <t xml:space="preserve"> 19.8.5</t>
  </si>
  <si>
    <t xml:space="preserve"> 19.8.6</t>
  </si>
  <si>
    <t xml:space="preserve"> 19.8.7</t>
  </si>
  <si>
    <t xml:space="preserve"> 19.8.8</t>
  </si>
  <si>
    <t xml:space="preserve"> 19.8.9</t>
  </si>
  <si>
    <t xml:space="preserve"> 19.8.10</t>
  </si>
  <si>
    <t>22.1</t>
  </si>
  <si>
    <t>22.1.1</t>
  </si>
  <si>
    <t>22.1.2</t>
  </si>
  <si>
    <t>22.2</t>
  </si>
  <si>
    <t>22.2.1</t>
  </si>
  <si>
    <t xml:space="preserve"> 22</t>
  </si>
  <si>
    <t xml:space="preserve"> 21.3</t>
  </si>
  <si>
    <t>Fabricação e instalação de elevador elétrico para leito hospitalar, do tipo sem casa de máquinas, com capacidade para 20 pessoas/1.500 kg, 4 paradas, percurso de 12m, cabina de dimensões 1.500x2.250x2.100 mm, revestida em aço inos escovado, marca TKE</t>
  </si>
  <si>
    <t>Valer</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</si>
</sst>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_-[$R$-416]\ * #,##0.00_-;\-[$R$-416]\ * #,##0.00_-;_-[$R$-416]\ * &quot;-&quot;??_-;_-@_-"/>
    <numFmt numFmtId="165" formatCode="_-* #,##0_-;\-* #,##0_-;_-* &quot;-&quot;??_-;_-@_-"/>
    <numFmt numFmtId="166" formatCode="_-[$R$-416]\ * #,##0.00_-;\-[$R$-416]\ * #,##0.00_-;_-[$R$-416]\ * \-??_-;_-@_-"/>
  </numFmts>
  <fonts count="33">
    <font>
      <sz val="11"/>
      <color theme="1"/>
      <name val="Calibri"/>
      <family val="2"/>
      <scheme val="minor"/>
    </font>
    <font>
      <sz val="10"/>
      <name val="Arial"/>
      <family val="2"/>
    </font>
    <font>
      <sz val="11"/>
      <name val="Arial"/>
      <family val="1"/>
    </font>
    <font>
      <b/>
      <sz val="10"/>
      <name val="Arial"/>
      <family val="1"/>
    </font>
    <font>
      <sz val="10"/>
      <color rgb="FF000000"/>
      <name val="Arial"/>
      <family val="1"/>
    </font>
    <font>
      <b/>
      <sz val="10"/>
      <color rgb="FF000000"/>
      <name val="Arial"/>
      <family val="1"/>
    </font>
    <font>
      <b/>
      <sz val="11"/>
      <name val="Arial"/>
      <family val="1"/>
    </font>
    <font>
      <u val="single"/>
      <sz val="11"/>
      <color theme="10"/>
      <name val="Calibri"/>
      <family val="2"/>
      <scheme val="minor"/>
    </font>
    <font>
      <sz val="8"/>
      <name val="Calibri"/>
      <family val="2"/>
      <scheme val="minor"/>
    </font>
    <font>
      <b/>
      <sz val="9"/>
      <color theme="1"/>
      <name val="Calibri"/>
      <family val="2"/>
      <scheme val="minor"/>
    </font>
    <font>
      <sz val="15"/>
      <color theme="1"/>
      <name val="Calibri"/>
      <family val="2"/>
      <scheme val="minor"/>
    </font>
    <font>
      <sz val="15"/>
      <name val="Calibri"/>
      <family val="2"/>
      <scheme val="minor"/>
    </font>
    <font>
      <u val="single"/>
      <sz val="15"/>
      <color theme="10"/>
      <name val="Calibri"/>
      <family val="2"/>
      <scheme val="minor"/>
    </font>
    <font>
      <sz val="11"/>
      <color rgb="FF000000"/>
      <name val="Calibri"/>
      <family val="2"/>
    </font>
    <font>
      <b/>
      <sz val="11"/>
      <color rgb="FF000000"/>
      <name val="Calibri"/>
      <family val="2"/>
    </font>
    <font>
      <b/>
      <sz val="12"/>
      <color rgb="FF000000"/>
      <name val="Arial"/>
      <family val="2"/>
    </font>
    <font>
      <b/>
      <sz val="14"/>
      <color rgb="FF000000"/>
      <name val="Arial"/>
      <family val="2"/>
    </font>
    <font>
      <sz val="14"/>
      <color rgb="FF000000"/>
      <name val="Arial"/>
      <family val="2"/>
    </font>
    <font>
      <sz val="11"/>
      <name val="Calibri"/>
      <family val="2"/>
    </font>
    <font>
      <sz val="22"/>
      <name val="Calibri"/>
      <family val="2"/>
    </font>
    <font>
      <sz val="30"/>
      <name val="Calibri"/>
      <family val="2"/>
    </font>
    <font>
      <sz val="30"/>
      <name val="Arial"/>
      <family val="1"/>
    </font>
    <font>
      <b/>
      <sz val="30"/>
      <name val="Calibri"/>
      <family val="2"/>
    </font>
    <font>
      <sz val="26"/>
      <name val="Calibri"/>
      <family val="2"/>
    </font>
    <font>
      <sz val="22"/>
      <name val="MS Sans Serif"/>
      <family val="2"/>
    </font>
    <font>
      <sz val="26"/>
      <name val="MS Sans Serif"/>
      <family val="2"/>
    </font>
    <font>
      <sz val="22"/>
      <color rgb="FF000000"/>
      <name val="Calibri"/>
      <family val="2"/>
    </font>
    <font>
      <sz val="22"/>
      <name val="Arial"/>
      <family val="1"/>
    </font>
    <font>
      <sz val="26"/>
      <name val="Arial"/>
      <family val="1"/>
    </font>
    <font>
      <b/>
      <sz val="30"/>
      <name val="Arial"/>
      <family val="1"/>
    </font>
    <font>
      <b/>
      <sz val="22"/>
      <name val="Arial"/>
      <family val="1"/>
    </font>
    <font>
      <b/>
      <sz val="26"/>
      <name val="Arial"/>
      <family val="1"/>
    </font>
    <font>
      <sz val="11"/>
      <name val="Calibri"/>
      <family val="2"/>
      <scheme val="minor"/>
    </font>
  </fonts>
  <fills count="13">
    <fill>
      <patternFill/>
    </fill>
    <fill>
      <patternFill patternType="gray125"/>
    </fill>
    <fill>
      <patternFill patternType="solid">
        <fgColor rgb="FFFFFFFF"/>
        <bgColor indexed="64"/>
      </patternFill>
    </fill>
    <fill>
      <patternFill patternType="solid">
        <fgColor rgb="FFDFF0D8"/>
        <bgColor indexed="64"/>
      </patternFill>
    </fill>
    <fill>
      <patternFill patternType="solid">
        <fgColor rgb="FFD8ECF6"/>
        <bgColor indexed="64"/>
      </patternFill>
    </fill>
    <fill>
      <patternFill patternType="solid">
        <fgColor rgb="FFF7F3DF"/>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rgb="FFFFFF99"/>
        <bgColor indexed="64"/>
      </patternFill>
    </fill>
    <fill>
      <patternFill patternType="solid">
        <fgColor rgb="FFFBE5D6"/>
        <bgColor indexed="64"/>
      </patternFill>
    </fill>
    <fill>
      <patternFill patternType="solid">
        <fgColor rgb="FFEDEDED"/>
        <bgColor indexed="64"/>
      </patternFill>
    </fill>
    <fill>
      <patternFill patternType="solid">
        <fgColor rgb="FFD6DCE5"/>
        <bgColor indexed="64"/>
      </patternFill>
    </fill>
  </fills>
  <borders count="34">
    <border>
      <left/>
      <right/>
      <top/>
      <bottom/>
      <diagonal/>
    </border>
    <border>
      <left style="thin">
        <color rgb="FFCCCCCC"/>
      </left>
      <right style="thin">
        <color rgb="FFCCCCCC"/>
      </right>
      <top style="thin">
        <color rgb="FFCCCCCC"/>
      </top>
      <bottom style="thin">
        <color rgb="FFCCCCCC"/>
      </bottom>
    </border>
    <border>
      <left/>
      <right/>
      <top/>
      <bottom style="thick">
        <color rgb="FFFF5500"/>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thin"/>
      <right style="medium"/>
      <top style="thin"/>
      <bottom style="thin"/>
    </border>
    <border>
      <left style="medium"/>
      <right style="medium"/>
      <top style="medium"/>
      <bottom style="medium"/>
    </border>
    <border>
      <left style="medium"/>
      <right style="medium"/>
      <top/>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top/>
      <bottom style="medium"/>
    </border>
    <border>
      <left style="medium"/>
      <right style="medium"/>
      <top style="thin"/>
      <bottom style="medium"/>
    </border>
    <border>
      <left style="thin"/>
      <right style="medium"/>
      <top style="thin"/>
      <bottom style="medium"/>
    </border>
    <border>
      <left/>
      <right style="thin"/>
      <top style="thin"/>
      <bottom style="medium"/>
    </border>
    <border>
      <left/>
      <right style="thin"/>
      <top style="thin"/>
      <bottom style="thin"/>
    </border>
    <border>
      <left/>
      <right style="thin"/>
      <top style="medium"/>
      <bottom style="thin"/>
    </border>
    <border>
      <left/>
      <right style="medium"/>
      <top style="medium"/>
      <bottom/>
    </border>
    <border>
      <left style="thin"/>
      <right/>
      <top style="medium"/>
      <bottom/>
    </border>
    <border>
      <left style="thin"/>
      <right style="thin"/>
      <top style="medium"/>
      <bottom/>
    </border>
    <border>
      <left style="medium"/>
      <right style="thin"/>
      <top style="medium"/>
      <bottom/>
    </border>
    <border>
      <left style="thin"/>
      <right style="thin"/>
      <top/>
      <bottom/>
    </border>
    <border>
      <left style="medium"/>
      <right style="medium"/>
      <top style="medium"/>
      <bottom style="thin"/>
    </border>
    <border>
      <left style="medium"/>
      <right style="medium"/>
      <top style="thin"/>
      <bottom/>
    </border>
    <border>
      <left style="thin"/>
      <right style="medium"/>
      <top style="thin"/>
      <bottom/>
    </border>
    <border>
      <left style="thin"/>
      <right/>
      <top style="thin"/>
      <bottom style="thin"/>
    </border>
    <border>
      <left/>
      <right/>
      <top style="thin"/>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44" fontId="2"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43" fontId="2" fillId="0" borderId="0" applyFont="0" applyFill="0" applyBorder="0" applyAlignment="0" applyProtection="0"/>
    <xf numFmtId="9" fontId="2" fillId="0" borderId="0" applyFont="0" applyFill="0" applyBorder="0" applyAlignment="0" applyProtection="0"/>
    <xf numFmtId="0" fontId="13" fillId="0" borderId="0">
      <alignment/>
      <protection/>
    </xf>
    <xf numFmtId="0" fontId="13" fillId="0" borderId="0">
      <alignment/>
      <protection/>
    </xf>
    <xf numFmtId="9" fontId="13" fillId="0" borderId="0" applyBorder="0" applyProtection="0">
      <alignment/>
    </xf>
  </cellStyleXfs>
  <cellXfs count="227">
    <xf numFmtId="0" fontId="0" fillId="0" borderId="0" xfId="0"/>
    <xf numFmtId="0" fontId="2" fillId="0" borderId="0" xfId="22">
      <alignment/>
      <protection/>
    </xf>
    <xf numFmtId="0" fontId="3" fillId="2" borderId="0" xfId="22" applyFont="1" applyFill="1" applyAlignment="1">
      <alignment horizontal="center" vertical="top" wrapText="1"/>
      <protection/>
    </xf>
    <xf numFmtId="0" fontId="3" fillId="2" borderId="0" xfId="22" applyFont="1" applyFill="1" applyAlignment="1">
      <alignment horizontal="right" vertical="top" wrapText="1"/>
      <protection/>
    </xf>
    <xf numFmtId="0" fontId="1" fillId="2" borderId="0" xfId="22" applyFont="1" applyFill="1" applyAlignment="1">
      <alignment horizontal="left" vertical="top" wrapText="1"/>
      <protection/>
    </xf>
    <xf numFmtId="0" fontId="1" fillId="2" borderId="0" xfId="22" applyFont="1" applyFill="1" applyAlignment="1">
      <alignment horizontal="center" vertical="top" wrapText="1"/>
      <protection/>
    </xf>
    <xf numFmtId="4" fontId="4" fillId="3" borderId="1" xfId="22" applyNumberFormat="1" applyFont="1" applyFill="1" applyBorder="1" applyAlignment="1">
      <alignment horizontal="right" vertical="top" wrapText="1"/>
      <protection/>
    </xf>
    <xf numFmtId="0" fontId="4" fillId="3" borderId="1" xfId="22" applyFont="1" applyFill="1" applyBorder="1" applyAlignment="1">
      <alignment horizontal="right" vertical="top" wrapText="1"/>
      <protection/>
    </xf>
    <xf numFmtId="0" fontId="4" fillId="3" borderId="1" xfId="22" applyFont="1" applyFill="1" applyBorder="1" applyAlignment="1">
      <alignment horizontal="left" vertical="top" wrapText="1"/>
      <protection/>
    </xf>
    <xf numFmtId="4" fontId="5" fillId="4" borderId="1" xfId="22" applyNumberFormat="1" applyFont="1" applyFill="1" applyBorder="1" applyAlignment="1">
      <alignment horizontal="right" vertical="top" wrapText="1"/>
      <protection/>
    </xf>
    <xf numFmtId="0" fontId="5" fillId="4" borderId="1" xfId="22" applyFont="1" applyFill="1" applyBorder="1" applyAlignment="1">
      <alignment horizontal="left" vertical="top" wrapText="1"/>
      <protection/>
    </xf>
    <xf numFmtId="0" fontId="5" fillId="4" borderId="1" xfId="22" applyFont="1" applyFill="1" applyBorder="1" applyAlignment="1">
      <alignment horizontal="right" vertical="top" wrapText="1"/>
      <protection/>
    </xf>
    <xf numFmtId="4" fontId="4" fillId="5" borderId="1" xfId="22" applyNumberFormat="1" applyFont="1" applyFill="1" applyBorder="1" applyAlignment="1">
      <alignment horizontal="right" vertical="top" wrapText="1"/>
      <protection/>
    </xf>
    <xf numFmtId="0" fontId="4" fillId="5" borderId="1" xfId="22" applyFont="1" applyFill="1" applyBorder="1" applyAlignment="1">
      <alignment horizontal="right" vertical="top" wrapText="1"/>
      <protection/>
    </xf>
    <xf numFmtId="0" fontId="4" fillId="5" borderId="1" xfId="22" applyFont="1" applyFill="1" applyBorder="1" applyAlignment="1">
      <alignment horizontal="left" vertical="top" wrapText="1"/>
      <protection/>
    </xf>
    <xf numFmtId="0" fontId="6" fillId="2" borderId="1" xfId="22" applyFont="1" applyFill="1" applyBorder="1" applyAlignment="1">
      <alignment horizontal="right" vertical="top" wrapText="1"/>
      <protection/>
    </xf>
    <xf numFmtId="0" fontId="3" fillId="2" borderId="0" xfId="22" applyFont="1" applyFill="1" applyAlignment="1">
      <alignment horizontal="left" vertical="top" wrapText="1"/>
      <protection/>
    </xf>
    <xf numFmtId="0" fontId="6" fillId="2" borderId="0" xfId="22" applyFont="1" applyFill="1" applyAlignment="1">
      <alignment horizontal="left" vertical="top" wrapText="1"/>
      <protection/>
    </xf>
    <xf numFmtId="0" fontId="6" fillId="2" borderId="1" xfId="22" applyFont="1" applyFill="1" applyBorder="1" applyAlignment="1">
      <alignment horizontal="center" vertical="top" wrapText="1"/>
      <protection/>
    </xf>
    <xf numFmtId="0" fontId="6" fillId="2" borderId="1" xfId="22" applyFont="1" applyFill="1" applyBorder="1" applyAlignment="1">
      <alignment horizontal="left" vertical="top" wrapText="1"/>
      <protection/>
    </xf>
    <xf numFmtId="0" fontId="0" fillId="0" borderId="0" xfId="0" applyAlignment="1">
      <alignment horizontal="center" vertical="center"/>
    </xf>
    <xf numFmtId="0" fontId="0" fillId="0" borderId="0" xfId="0" applyAlignment="1">
      <alignment wrapText="1"/>
    </xf>
    <xf numFmtId="43" fontId="3" fillId="2" borderId="0" xfId="28" applyFont="1" applyFill="1" applyAlignment="1">
      <alignment horizontal="right" vertical="top" wrapText="1"/>
    </xf>
    <xf numFmtId="43" fontId="3" fillId="2" borderId="0" xfId="22" applyNumberFormat="1" applyFont="1" applyFill="1" applyAlignment="1">
      <alignment horizontal="right" vertical="top" wrapText="1"/>
      <protection/>
    </xf>
    <xf numFmtId="10" fontId="3" fillId="2" borderId="0" xfId="22" applyNumberFormat="1" applyFont="1" applyFill="1" applyAlignment="1">
      <alignment horizontal="right" vertical="top" wrapText="1"/>
      <protection/>
    </xf>
    <xf numFmtId="10" fontId="3" fillId="2" borderId="0" xfId="29" applyNumberFormat="1" applyFont="1" applyFill="1" applyAlignment="1">
      <alignment horizontal="right" vertical="top" wrapText="1"/>
    </xf>
    <xf numFmtId="43" fontId="4" fillId="4" borderId="2" xfId="22" applyNumberFormat="1" applyFont="1" applyFill="1" applyBorder="1" applyAlignment="1">
      <alignment horizontal="right" vertical="top" wrapText="1"/>
      <protection/>
    </xf>
    <xf numFmtId="43" fontId="5" fillId="4" borderId="1" xfId="28" applyFont="1" applyFill="1" applyBorder="1" applyAlignment="1">
      <alignment horizontal="right" vertical="top" wrapText="1"/>
    </xf>
    <xf numFmtId="43" fontId="5" fillId="4" borderId="1" xfId="20" applyFont="1" applyFill="1" applyBorder="1" applyAlignment="1">
      <alignment horizontal="left" vertical="top" wrapText="1"/>
    </xf>
    <xf numFmtId="43" fontId="2" fillId="0" borderId="0" xfId="20" applyFont="1"/>
    <xf numFmtId="0" fontId="4" fillId="6" borderId="1" xfId="22" applyFont="1" applyFill="1" applyBorder="1" applyAlignment="1">
      <alignment horizontal="right" vertical="top" wrapText="1"/>
      <protection/>
    </xf>
    <xf numFmtId="0" fontId="4" fillId="6" borderId="1" xfId="22" applyFont="1" applyFill="1" applyBorder="1" applyAlignment="1">
      <alignment horizontal="left" vertical="top" wrapText="1"/>
      <protection/>
    </xf>
    <xf numFmtId="4" fontId="4" fillId="6" borderId="1" xfId="22" applyNumberFormat="1" applyFont="1" applyFill="1" applyBorder="1" applyAlignment="1">
      <alignment horizontal="right" vertical="top" wrapText="1"/>
      <protection/>
    </xf>
    <xf numFmtId="0" fontId="1" fillId="5" borderId="1" xfId="22" applyFont="1" applyFill="1" applyBorder="1" applyAlignment="1">
      <alignment horizontal="left" vertical="top" wrapText="1"/>
      <protection/>
    </xf>
    <xf numFmtId="0" fontId="1" fillId="5" borderId="1" xfId="22" applyFont="1" applyFill="1" applyBorder="1" applyAlignment="1">
      <alignment horizontal="right" vertical="top" wrapText="1"/>
      <protection/>
    </xf>
    <xf numFmtId="0" fontId="1" fillId="3" borderId="1" xfId="22" applyFont="1" applyFill="1" applyBorder="1" applyAlignment="1">
      <alignment horizontal="right" vertical="top" wrapText="1"/>
      <protection/>
    </xf>
    <xf numFmtId="0" fontId="1" fillId="3" borderId="1" xfId="22" applyFont="1" applyFill="1" applyBorder="1" applyAlignment="1">
      <alignment horizontal="left" vertical="top" wrapText="1"/>
      <protection/>
    </xf>
    <xf numFmtId="0" fontId="1" fillId="6" borderId="1" xfId="22" applyFont="1" applyFill="1" applyBorder="1" applyAlignment="1">
      <alignment horizontal="left" vertical="top" wrapText="1"/>
      <protection/>
    </xf>
    <xf numFmtId="0" fontId="1" fillId="6" borderId="1" xfId="22" applyFont="1" applyFill="1" applyBorder="1" applyAlignment="1">
      <alignment horizontal="right" vertical="top" wrapText="1"/>
      <protection/>
    </xf>
    <xf numFmtId="0" fontId="1" fillId="5" borderId="1" xfId="22" applyFont="1" applyFill="1" applyBorder="1" applyAlignment="1">
      <alignment horizontal="center" vertical="top" wrapText="1"/>
      <protection/>
    </xf>
    <xf numFmtId="0" fontId="1" fillId="3" borderId="1" xfId="22" applyFont="1" applyFill="1" applyBorder="1" applyAlignment="1">
      <alignment horizontal="center" vertical="top" wrapText="1"/>
      <protection/>
    </xf>
    <xf numFmtId="0" fontId="1" fillId="6" borderId="1" xfId="22" applyFont="1" applyFill="1" applyBorder="1" applyAlignment="1">
      <alignment horizontal="center" vertical="top" wrapText="1"/>
      <protection/>
    </xf>
    <xf numFmtId="0" fontId="4" fillId="3" borderId="1" xfId="0" applyFont="1" applyFill="1" applyBorder="1" applyAlignment="1">
      <alignment horizontal="right" vertical="top" wrapText="1"/>
    </xf>
    <xf numFmtId="0" fontId="4" fillId="3" borderId="1" xfId="0" applyFont="1" applyFill="1" applyBorder="1" applyAlignment="1">
      <alignment horizontal="left" vertical="top" wrapText="1"/>
    </xf>
    <xf numFmtId="4" fontId="4" fillId="3" borderId="1" xfId="0" applyNumberFormat="1" applyFont="1" applyFill="1" applyBorder="1" applyAlignment="1">
      <alignment horizontal="right" vertical="top" wrapText="1"/>
    </xf>
    <xf numFmtId="0" fontId="3" fillId="4" borderId="1" xfId="22" applyFont="1" applyFill="1" applyBorder="1" applyAlignment="1">
      <alignment horizontal="left" vertical="top" wrapText="1"/>
      <protection/>
    </xf>
    <xf numFmtId="165" fontId="1" fillId="3" borderId="1" xfId="20" applyNumberFormat="1" applyFont="1" applyFill="1" applyBorder="1" applyAlignment="1">
      <alignment horizontal="right" vertical="top" wrapText="1"/>
    </xf>
    <xf numFmtId="4" fontId="3" fillId="2" borderId="0" xfId="22" applyNumberFormat="1" applyFont="1" applyFill="1" applyAlignment="1">
      <alignment vertical="top" wrapText="1"/>
      <protection/>
    </xf>
    <xf numFmtId="0" fontId="3" fillId="2" borderId="0" xfId="22" applyFont="1" applyFill="1" applyAlignment="1">
      <alignment vertical="top" wrapText="1"/>
      <protection/>
    </xf>
    <xf numFmtId="4" fontId="1" fillId="3" borderId="1" xfId="22" applyNumberFormat="1" applyFont="1" applyFill="1" applyBorder="1" applyAlignment="1">
      <alignment horizontal="right" vertical="top" wrapText="1"/>
      <protection/>
    </xf>
    <xf numFmtId="43" fontId="9" fillId="0" borderId="0" xfId="28" applyFont="1" applyAlignment="1">
      <alignment horizontal="right"/>
    </xf>
    <xf numFmtId="0" fontId="10" fillId="0" borderId="0" xfId="0" applyFont="1"/>
    <xf numFmtId="0" fontId="10" fillId="7" borderId="3" xfId="0" applyFont="1" applyFill="1" applyBorder="1" applyAlignment="1">
      <alignment horizontal="center" vertical="center"/>
    </xf>
    <xf numFmtId="0" fontId="10" fillId="6" borderId="3" xfId="0" applyFont="1" applyFill="1" applyBorder="1"/>
    <xf numFmtId="0" fontId="11" fillId="6" borderId="3" xfId="0" applyFont="1" applyFill="1" applyBorder="1" applyAlignment="1">
      <alignment horizontal="center" vertical="center"/>
    </xf>
    <xf numFmtId="164" fontId="11" fillId="6" borderId="3" xfId="0" applyNumberFormat="1" applyFont="1" applyFill="1" applyBorder="1"/>
    <xf numFmtId="164" fontId="10" fillId="8" borderId="3" xfId="0" applyNumberFormat="1" applyFont="1" applyFill="1" applyBorder="1"/>
    <xf numFmtId="14" fontId="10"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12" fillId="0" borderId="0" xfId="23" applyFont="1" applyAlignment="1">
      <alignment horizontal="center" vertical="center"/>
    </xf>
    <xf numFmtId="164" fontId="10" fillId="0" borderId="3" xfId="20" applyNumberFormat="1"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6" borderId="3" xfId="0" applyFont="1" applyFill="1" applyBorder="1" applyAlignment="1">
      <alignment horizontal="center" vertical="center"/>
    </xf>
    <xf numFmtId="164" fontId="11" fillId="6" borderId="3" xfId="0" applyNumberFormat="1" applyFont="1" applyFill="1" applyBorder="1" applyAlignment="1">
      <alignment horizontal="center" vertical="center"/>
    </xf>
    <xf numFmtId="164" fontId="10" fillId="8" borderId="3" xfId="0" applyNumberFormat="1" applyFont="1" applyFill="1" applyBorder="1" applyAlignment="1">
      <alignment horizontal="center" vertical="center"/>
    </xf>
    <xf numFmtId="0" fontId="12" fillId="0" borderId="3" xfId="23" applyFont="1" applyFill="1" applyBorder="1" applyAlignment="1">
      <alignment horizontal="center" vertical="center"/>
    </xf>
    <xf numFmtId="166" fontId="10" fillId="0" borderId="3" xfId="20" applyNumberFormat="1" applyFont="1" applyBorder="1" applyAlignment="1" applyProtection="1">
      <alignment horizontal="center" vertical="center"/>
      <protection/>
    </xf>
    <xf numFmtId="44" fontId="10" fillId="0" borderId="3" xfId="21" applyFont="1" applyBorder="1" applyAlignment="1" applyProtection="1">
      <alignment horizontal="center" vertical="center"/>
      <protection/>
    </xf>
    <xf numFmtId="0" fontId="10" fillId="0" borderId="3" xfId="0" applyFont="1" applyBorder="1"/>
    <xf numFmtId="0" fontId="10" fillId="6" borderId="3" xfId="0" applyFont="1" applyFill="1" applyBorder="1" applyAlignment="1">
      <alignment wrapText="1"/>
    </xf>
    <xf numFmtId="0" fontId="11" fillId="6" borderId="3" xfId="0" applyFont="1" applyFill="1" applyBorder="1" applyAlignment="1">
      <alignment horizontal="center" vertical="center" wrapText="1"/>
    </xf>
    <xf numFmtId="164" fontId="11" fillId="6" borderId="3" xfId="0" applyNumberFormat="1" applyFont="1" applyFill="1" applyBorder="1" applyAlignment="1">
      <alignment wrapText="1"/>
    </xf>
    <xf numFmtId="164" fontId="10" fillId="8" borderId="3" xfId="0" applyNumberFormat="1" applyFont="1" applyFill="1" applyBorder="1" applyAlignment="1">
      <alignment wrapText="1"/>
    </xf>
    <xf numFmtId="0" fontId="12" fillId="0" borderId="0" xfId="23" applyFont="1" applyFill="1" applyAlignment="1">
      <alignment horizontal="center" vertical="center"/>
    </xf>
    <xf numFmtId="0" fontId="10" fillId="6" borderId="3" xfId="0" applyFont="1" applyFill="1" applyBorder="1" applyAlignment="1">
      <alignment horizontal="center" vertical="center" wrapText="1"/>
    </xf>
    <xf numFmtId="164" fontId="11" fillId="6" borderId="3" xfId="0" applyNumberFormat="1" applyFont="1" applyFill="1" applyBorder="1" applyAlignment="1">
      <alignment horizontal="center" vertical="center" wrapText="1"/>
    </xf>
    <xf numFmtId="164" fontId="10" fillId="8" borderId="3" xfId="0" applyNumberFormat="1" applyFont="1" applyFill="1" applyBorder="1" applyAlignment="1">
      <alignment horizontal="center" vertical="center" wrapText="1"/>
    </xf>
    <xf numFmtId="0" fontId="12" fillId="0" borderId="3" xfId="23" applyFont="1" applyBorder="1" applyAlignment="1">
      <alignment horizontal="center" vertical="center"/>
    </xf>
    <xf numFmtId="0" fontId="10" fillId="0" borderId="3" xfId="0" applyFont="1" applyBorder="1" applyAlignment="1">
      <alignment horizontal="center"/>
    </xf>
    <xf numFmtId="4" fontId="4" fillId="5" borderId="1" xfId="0" applyNumberFormat="1" applyFont="1" applyFill="1" applyBorder="1" applyAlignment="1">
      <alignment horizontal="right" vertical="top" wrapText="1"/>
    </xf>
    <xf numFmtId="0" fontId="13" fillId="0" borderId="0" xfId="30">
      <alignment/>
      <protection/>
    </xf>
    <xf numFmtId="0" fontId="13" fillId="0" borderId="4" xfId="30" applyBorder="1">
      <alignment/>
      <protection/>
    </xf>
    <xf numFmtId="0" fontId="13" fillId="0" borderId="5" xfId="30" applyBorder="1">
      <alignment/>
      <protection/>
    </xf>
    <xf numFmtId="0" fontId="15" fillId="0" borderId="6" xfId="30" applyFont="1" applyBorder="1" applyAlignment="1">
      <alignment horizontal="center"/>
      <protection/>
    </xf>
    <xf numFmtId="0" fontId="13" fillId="0" borderId="3" xfId="30" applyBorder="1" applyAlignment="1">
      <alignment horizontal="center"/>
      <protection/>
    </xf>
    <xf numFmtId="0" fontId="13" fillId="0" borderId="6" xfId="30" applyBorder="1" applyAlignment="1">
      <alignment vertical="center" wrapText="1"/>
      <protection/>
    </xf>
    <xf numFmtId="10" fontId="13" fillId="0" borderId="3" xfId="30" applyNumberFormat="1" applyBorder="1" applyAlignment="1">
      <alignment vertical="center"/>
      <protection/>
    </xf>
    <xf numFmtId="0" fontId="5" fillId="0" borderId="7"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9" xfId="30" applyFont="1" applyBorder="1" applyAlignment="1">
      <alignment horizontal="center" vertical="center"/>
      <protection/>
    </xf>
    <xf numFmtId="0" fontId="5" fillId="0" borderId="10" xfId="30" applyFont="1" applyBorder="1" applyAlignment="1">
      <alignment horizontal="center" vertical="center"/>
      <protection/>
    </xf>
    <xf numFmtId="0" fontId="13" fillId="0" borderId="6" xfId="30" applyBorder="1" applyAlignment="1">
      <alignment horizontal="center" vertical="center" wrapText="1"/>
      <protection/>
    </xf>
    <xf numFmtId="10" fontId="5" fillId="9" borderId="3" xfId="30" applyNumberFormat="1" applyFont="1" applyFill="1" applyBorder="1" applyAlignment="1">
      <alignment horizontal="center" vertical="center"/>
      <protection/>
    </xf>
    <xf numFmtId="0" fontId="13" fillId="0" borderId="11" xfId="30" applyBorder="1" applyAlignment="1">
      <alignment horizontal="center" vertical="center" wrapText="1"/>
      <protection/>
    </xf>
    <xf numFmtId="10" fontId="16" fillId="0" borderId="12" xfId="30" applyNumberFormat="1" applyFont="1" applyBorder="1" applyAlignment="1">
      <alignment horizontal="center" vertical="center"/>
      <protection/>
    </xf>
    <xf numFmtId="0" fontId="5" fillId="0" borderId="13" xfId="30" applyFont="1" applyBorder="1" applyAlignment="1">
      <alignment horizontal="center" vertical="center"/>
      <protection/>
    </xf>
    <xf numFmtId="0" fontId="13" fillId="0" borderId="14" xfId="30" applyBorder="1" applyAlignment="1">
      <alignment horizontal="center" vertical="center" wrapText="1"/>
      <protection/>
    </xf>
    <xf numFmtId="10" fontId="5" fillId="9" borderId="15" xfId="30" applyNumberFormat="1" applyFont="1" applyFill="1" applyBorder="1" applyAlignment="1">
      <alignment horizontal="center" vertical="center"/>
      <protection/>
    </xf>
    <xf numFmtId="0" fontId="13" fillId="0" borderId="16" xfId="30" applyBorder="1">
      <alignment/>
      <protection/>
    </xf>
    <xf numFmtId="0" fontId="13" fillId="0" borderId="17" xfId="30" applyBorder="1">
      <alignment/>
      <protection/>
    </xf>
    <xf numFmtId="0" fontId="13" fillId="0" borderId="18" xfId="30" applyBorder="1">
      <alignment/>
      <protection/>
    </xf>
    <xf numFmtId="0" fontId="17" fillId="0" borderId="19" xfId="30" applyFont="1" applyBorder="1" applyAlignment="1">
      <alignment horizontal="center" vertical="center" wrapText="1"/>
      <protection/>
    </xf>
    <xf numFmtId="43" fontId="6" fillId="2" borderId="1" xfId="20" applyFont="1" applyFill="1" applyBorder="1" applyAlignment="1">
      <alignment horizontal="right" vertical="top" wrapText="1"/>
    </xf>
    <xf numFmtId="43" fontId="1" fillId="5" borderId="1" xfId="20" applyFont="1" applyFill="1" applyBorder="1" applyAlignment="1">
      <alignment horizontal="right" vertical="top" wrapText="1"/>
    </xf>
    <xf numFmtId="43" fontId="1" fillId="3" borderId="1" xfId="20" applyFont="1" applyFill="1" applyBorder="1" applyAlignment="1">
      <alignment horizontal="right" vertical="top" wrapText="1"/>
    </xf>
    <xf numFmtId="43" fontId="1" fillId="6" borderId="1" xfId="20" applyFont="1" applyFill="1" applyBorder="1" applyAlignment="1">
      <alignment horizontal="right" vertical="top" wrapText="1"/>
    </xf>
    <xf numFmtId="43" fontId="3" fillId="4" borderId="1" xfId="20" applyFont="1" applyFill="1" applyBorder="1" applyAlignment="1">
      <alignment horizontal="right" vertical="top" wrapText="1"/>
    </xf>
    <xf numFmtId="43" fontId="1" fillId="2" borderId="0" xfId="20" applyFont="1" applyFill="1" applyAlignment="1">
      <alignment horizontal="center" vertical="top" wrapText="1"/>
    </xf>
    <xf numFmtId="43" fontId="3" fillId="2" borderId="0" xfId="20" applyFont="1" applyFill="1" applyAlignment="1">
      <alignment horizontal="center" vertical="top" wrapText="1"/>
    </xf>
    <xf numFmtId="14" fontId="11" fillId="0" borderId="3" xfId="0" applyNumberFormat="1" applyFont="1" applyBorder="1" applyAlignment="1">
      <alignment horizontal="center" vertical="center" wrapText="1"/>
    </xf>
    <xf numFmtId="0" fontId="13" fillId="0" borderId="0" xfId="31">
      <alignment/>
      <protection/>
    </xf>
    <xf numFmtId="0" fontId="18" fillId="0" borderId="0" xfId="31" applyFont="1" applyAlignment="1" applyProtection="1">
      <alignment vertical="center" wrapText="1"/>
      <protection hidden="1"/>
    </xf>
    <xf numFmtId="0" fontId="19" fillId="0" borderId="0" xfId="31" applyFont="1" applyAlignment="1" applyProtection="1">
      <alignment vertical="center" wrapText="1"/>
      <protection hidden="1"/>
    </xf>
    <xf numFmtId="0" fontId="20" fillId="0" borderId="0" xfId="31" applyFont="1" applyAlignment="1" applyProtection="1">
      <alignment vertical="center" wrapText="1"/>
      <protection hidden="1"/>
    </xf>
    <xf numFmtId="10" fontId="20" fillId="0" borderId="0" xfId="31" applyNumberFormat="1" applyFont="1" applyAlignment="1" applyProtection="1">
      <alignment vertical="center" wrapText="1"/>
      <protection hidden="1"/>
    </xf>
    <xf numFmtId="0" fontId="20" fillId="0" borderId="0" xfId="31" applyFont="1" applyAlignment="1" applyProtection="1">
      <alignment horizontal="center" vertical="center" wrapText="1"/>
      <protection hidden="1"/>
    </xf>
    <xf numFmtId="10" fontId="20" fillId="10" borderId="20" xfId="32" applyNumberFormat="1" applyFont="1" applyFill="1" applyBorder="1" applyAlignment="1" applyProtection="1">
      <alignment vertical="center" wrapText="1"/>
      <protection hidden="1"/>
    </xf>
    <xf numFmtId="10" fontId="20" fillId="10" borderId="21" xfId="32" applyNumberFormat="1" applyFont="1" applyFill="1" applyBorder="1" applyAlignment="1" applyProtection="1">
      <alignment vertical="center" wrapText="1"/>
      <protection hidden="1"/>
    </xf>
    <xf numFmtId="0" fontId="20" fillId="10" borderId="14" xfId="31" applyFont="1" applyFill="1" applyBorder="1" applyAlignment="1" applyProtection="1">
      <alignment vertical="center" wrapText="1"/>
      <protection hidden="1"/>
    </xf>
    <xf numFmtId="10" fontId="20" fillId="11" borderId="11" xfId="32" applyNumberFormat="1" applyFont="1" applyFill="1" applyBorder="1" applyAlignment="1" applyProtection="1">
      <alignment vertical="center" wrapText="1"/>
      <protection hidden="1"/>
    </xf>
    <xf numFmtId="10" fontId="20" fillId="11" borderId="22" xfId="32" applyNumberFormat="1" applyFont="1" applyFill="1" applyBorder="1" applyAlignment="1" applyProtection="1">
      <alignment vertical="center" wrapText="1"/>
      <protection hidden="1"/>
    </xf>
    <xf numFmtId="0" fontId="20" fillId="11" borderId="6" xfId="31" applyFont="1" applyFill="1" applyBorder="1" applyAlignment="1" applyProtection="1">
      <alignment vertical="center" wrapText="1"/>
      <protection hidden="1"/>
    </xf>
    <xf numFmtId="10" fontId="20" fillId="12" borderId="9" xfId="32" applyNumberFormat="1" applyFont="1" applyFill="1" applyBorder="1" applyAlignment="1" applyProtection="1">
      <alignment vertical="center" wrapText="1"/>
      <protection hidden="1"/>
    </xf>
    <xf numFmtId="10" fontId="20" fillId="12" borderId="23" xfId="32" applyNumberFormat="1" applyFont="1" applyFill="1" applyBorder="1" applyAlignment="1" applyProtection="1">
      <alignment vertical="center" wrapText="1"/>
      <protection hidden="1"/>
    </xf>
    <xf numFmtId="0" fontId="20" fillId="12" borderId="7" xfId="31" applyFont="1" applyFill="1" applyBorder="1" applyAlignment="1" applyProtection="1">
      <alignment vertical="center" wrapText="1"/>
      <protection hidden="1"/>
    </xf>
    <xf numFmtId="10" fontId="22" fillId="0" borderId="24" xfId="31" applyNumberFormat="1" applyFont="1" applyBorder="1" applyAlignment="1">
      <alignment horizontal="center" vertical="center" wrapText="1"/>
      <protection/>
    </xf>
    <xf numFmtId="10" fontId="22" fillId="0" borderId="12" xfId="31" applyNumberFormat="1" applyFont="1" applyBorder="1" applyAlignment="1">
      <alignment horizontal="center" vertical="center"/>
      <protection/>
    </xf>
    <xf numFmtId="0" fontId="22" fillId="0" borderId="12" xfId="31" applyFont="1" applyBorder="1" applyAlignment="1">
      <alignment horizontal="center" vertical="center"/>
      <protection/>
    </xf>
    <xf numFmtId="4" fontId="20" fillId="0" borderId="3" xfId="31" applyNumberFormat="1" applyFont="1" applyBorder="1" applyAlignment="1">
      <alignment horizontal="center" vertical="center" wrapText="1"/>
      <protection/>
    </xf>
    <xf numFmtId="0" fontId="20" fillId="0" borderId="3" xfId="31" applyFont="1" applyBorder="1" applyAlignment="1" applyProtection="1">
      <alignment horizontal="center" vertical="center" wrapText="1"/>
      <protection hidden="1"/>
    </xf>
    <xf numFmtId="10" fontId="20" fillId="0" borderId="3" xfId="31" applyNumberFormat="1" applyFont="1" applyBorder="1" applyAlignment="1">
      <alignment horizontal="center" vertical="center" wrapText="1"/>
      <protection/>
    </xf>
    <xf numFmtId="10" fontId="20" fillId="0" borderId="3" xfId="32" applyNumberFormat="1" applyFont="1" applyBorder="1" applyAlignment="1" applyProtection="1">
      <alignment horizontal="center" vertical="center" wrapText="1"/>
      <protection/>
    </xf>
    <xf numFmtId="4" fontId="20" fillId="0" borderId="3" xfId="31" applyNumberFormat="1" applyFont="1" applyBorder="1" applyAlignment="1">
      <alignment horizontal="left" vertical="center" wrapText="1"/>
      <protection/>
    </xf>
    <xf numFmtId="0" fontId="23" fillId="0" borderId="0" xfId="31" applyFont="1" applyAlignment="1" applyProtection="1">
      <alignment vertical="center" wrapText="1"/>
      <protection hidden="1"/>
    </xf>
    <xf numFmtId="4" fontId="23" fillId="0" borderId="0" xfId="31" applyNumberFormat="1" applyFont="1" applyAlignment="1">
      <alignment vertical="center" wrapText="1"/>
      <protection/>
    </xf>
    <xf numFmtId="0" fontId="24" fillId="0" borderId="0" xfId="31" applyFont="1">
      <alignment/>
      <protection/>
    </xf>
    <xf numFmtId="0" fontId="25" fillId="0" borderId="0" xfId="31" applyFont="1">
      <alignment/>
      <protection/>
    </xf>
    <xf numFmtId="0" fontId="22" fillId="0" borderId="25" xfId="31" applyFont="1" applyBorder="1" applyAlignment="1">
      <alignment horizontal="center" vertical="center"/>
      <protection/>
    </xf>
    <xf numFmtId="10" fontId="22" fillId="0" borderId="26" xfId="31" applyNumberFormat="1" applyFont="1" applyBorder="1" applyAlignment="1">
      <alignment horizontal="center" vertical="center" wrapText="1"/>
      <protection/>
    </xf>
    <xf numFmtId="166" fontId="22" fillId="0" borderId="26" xfId="31" applyNumberFormat="1" applyFont="1" applyBorder="1" applyAlignment="1">
      <alignment horizontal="center" vertical="center"/>
      <protection/>
    </xf>
    <xf numFmtId="0" fontId="22" fillId="0" borderId="26" xfId="31" applyFont="1" applyBorder="1" applyAlignment="1">
      <alignment horizontal="left" vertical="center" wrapText="1"/>
      <protection/>
    </xf>
    <xf numFmtId="0" fontId="22" fillId="0" borderId="27" xfId="31" applyFont="1" applyBorder="1" applyAlignment="1">
      <alignment horizontal="center" vertical="center"/>
      <protection/>
    </xf>
    <xf numFmtId="0" fontId="26" fillId="0" borderId="0" xfId="31" applyFont="1">
      <alignment/>
      <protection/>
    </xf>
    <xf numFmtId="0" fontId="27" fillId="0" borderId="0" xfId="22" applyFont="1">
      <alignment/>
      <protection/>
    </xf>
    <xf numFmtId="0" fontId="28" fillId="0" borderId="0" xfId="22" applyFont="1">
      <alignment/>
      <protection/>
    </xf>
    <xf numFmtId="0" fontId="30" fillId="2" borderId="0" xfId="22" applyFont="1" applyFill="1" applyAlignment="1">
      <alignment vertical="top" wrapText="1"/>
      <protection/>
    </xf>
    <xf numFmtId="10" fontId="29" fillId="0" borderId="0" xfId="22" applyNumberFormat="1" applyFont="1" applyAlignment="1">
      <alignment horizontal="left" vertical="top" wrapText="1"/>
      <protection/>
    </xf>
    <xf numFmtId="0" fontId="29" fillId="2" borderId="0" xfId="22" applyFont="1" applyFill="1" applyAlignment="1">
      <alignment horizontal="left" vertical="top" wrapText="1"/>
      <protection/>
    </xf>
    <xf numFmtId="0" fontId="31" fillId="2" borderId="0" xfId="22" applyFont="1" applyFill="1" applyAlignment="1">
      <alignment vertical="top" wrapText="1"/>
      <protection/>
    </xf>
    <xf numFmtId="0" fontId="29" fillId="2" borderId="0" xfId="22" applyFont="1" applyFill="1" applyAlignment="1">
      <alignment vertical="top" wrapText="1"/>
      <protection/>
    </xf>
    <xf numFmtId="10" fontId="29" fillId="2" borderId="0" xfId="22" applyNumberFormat="1" applyFont="1" applyFill="1" applyAlignment="1">
      <alignment horizontal="left" vertical="top" wrapText="1"/>
      <protection/>
    </xf>
    <xf numFmtId="4" fontId="20" fillId="0" borderId="0" xfId="31" applyNumberFormat="1" applyFont="1" applyAlignment="1">
      <alignment horizontal="center" vertical="center" wrapText="1"/>
      <protection/>
    </xf>
    <xf numFmtId="4" fontId="20" fillId="0" borderId="0" xfId="31" applyNumberFormat="1" applyFont="1" applyAlignment="1">
      <alignment horizontal="left" vertical="center" wrapText="1"/>
      <protection/>
    </xf>
    <xf numFmtId="10" fontId="20" fillId="0" borderId="0" xfId="32" applyNumberFormat="1" applyFont="1" applyBorder="1" applyAlignment="1" applyProtection="1">
      <alignment horizontal="center" vertical="center" wrapText="1"/>
      <protection/>
    </xf>
    <xf numFmtId="10" fontId="20" fillId="0" borderId="0" xfId="31" applyNumberFormat="1" applyFont="1" applyAlignment="1">
      <alignment horizontal="center" vertical="center" wrapText="1"/>
      <protection/>
    </xf>
    <xf numFmtId="4" fontId="20" fillId="0" borderId="28" xfId="31" applyNumberFormat="1" applyFont="1" applyBorder="1" applyAlignment="1">
      <alignment horizontal="center" vertical="center" wrapText="1"/>
      <protection/>
    </xf>
    <xf numFmtId="0" fontId="1" fillId="3" borderId="1" xfId="0" applyFont="1" applyFill="1" applyBorder="1" applyAlignment="1">
      <alignment horizontal="center" vertical="top" wrapText="1"/>
    </xf>
    <xf numFmtId="0" fontId="1" fillId="3" borderId="1" xfId="0" applyFont="1" applyFill="1" applyBorder="1" applyAlignment="1">
      <alignment horizontal="right" vertical="top" wrapText="1"/>
    </xf>
    <xf numFmtId="0" fontId="2" fillId="0" borderId="0" xfId="22" applyFont="1">
      <alignment/>
      <protection/>
    </xf>
    <xf numFmtId="0" fontId="1" fillId="2" borderId="0" xfId="22" applyFont="1" applyFill="1" applyAlignment="1">
      <alignment horizontal="center" vertical="center" wrapText="1"/>
      <protection/>
    </xf>
    <xf numFmtId="0" fontId="6" fillId="2" borderId="0" xfId="22" applyFont="1" applyFill="1" applyAlignment="1">
      <alignment horizontal="center" vertical="center" wrapText="1"/>
      <protection/>
    </xf>
    <xf numFmtId="0" fontId="3" fillId="2" borderId="0" xfId="22" applyFont="1" applyFill="1" applyAlignment="1">
      <alignment horizontal="center" vertical="center" wrapText="1"/>
      <protection/>
    </xf>
    <xf numFmtId="0" fontId="6" fillId="2"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2" fillId="0" borderId="0" xfId="22" applyAlignment="1">
      <alignment horizontal="center" vertical="center"/>
      <protection/>
    </xf>
    <xf numFmtId="0" fontId="1" fillId="2" borderId="0" xfId="22" applyFont="1" applyFill="1" applyAlignment="1">
      <alignment horizontal="center" vertical="top" wrapText="1"/>
      <protection/>
    </xf>
    <xf numFmtId="0" fontId="2" fillId="0" borderId="0" xfId="22">
      <alignment/>
      <protection/>
    </xf>
    <xf numFmtId="0" fontId="3" fillId="2" borderId="0" xfId="22" applyFont="1" applyFill="1" applyAlignment="1">
      <alignment horizontal="right" vertical="top" wrapText="1"/>
      <protection/>
    </xf>
    <xf numFmtId="0" fontId="3" fillId="2" borderId="0" xfId="22" applyFont="1" applyFill="1" applyAlignment="1">
      <alignment horizontal="left" vertical="top" wrapText="1"/>
      <protection/>
    </xf>
    <xf numFmtId="4" fontId="3" fillId="2" borderId="0" xfId="22" applyNumberFormat="1" applyFont="1" applyFill="1" applyAlignment="1">
      <alignment horizontal="right" vertical="top" wrapText="1"/>
      <protection/>
    </xf>
    <xf numFmtId="0" fontId="6" fillId="2" borderId="0" xfId="22" applyFont="1" applyFill="1" applyAlignment="1">
      <alignment horizontal="left" vertical="top" wrapText="1"/>
      <protection/>
    </xf>
    <xf numFmtId="0" fontId="3" fillId="2" borderId="0" xfId="0" applyFont="1" applyFill="1" applyAlignment="1">
      <alignment horizontal="left" vertical="top" wrapText="1"/>
    </xf>
    <xf numFmtId="10" fontId="3" fillId="0" borderId="0" xfId="22" applyNumberFormat="1" applyFont="1" applyAlignment="1">
      <alignment horizontal="left" vertical="top" wrapText="1"/>
      <protection/>
    </xf>
    <xf numFmtId="0" fontId="3" fillId="0" borderId="0" xfId="22" applyFont="1" applyAlignment="1">
      <alignment horizontal="left" vertical="top" wrapText="1"/>
      <protection/>
    </xf>
    <xf numFmtId="0" fontId="6" fillId="2" borderId="0" xfId="22" applyFont="1" applyFill="1" applyAlignment="1">
      <alignment horizontal="center" wrapText="1"/>
      <protection/>
    </xf>
    <xf numFmtId="0" fontId="31" fillId="2" borderId="0" xfId="22" applyFont="1" applyFill="1" applyAlignment="1">
      <alignment horizontal="left" vertical="top" wrapText="1"/>
      <protection/>
    </xf>
    <xf numFmtId="0" fontId="29" fillId="2" borderId="0" xfId="22" applyFont="1" applyFill="1" applyAlignment="1">
      <alignment horizontal="center" wrapText="1"/>
      <protection/>
    </xf>
    <xf numFmtId="0" fontId="29" fillId="2" borderId="0" xfId="22" applyFont="1" applyFill="1" applyAlignment="1">
      <alignment horizontal="left" vertical="top" wrapText="1"/>
      <protection/>
    </xf>
    <xf numFmtId="0" fontId="21" fillId="2" borderId="0" xfId="22" applyFont="1" applyFill="1" applyAlignment="1">
      <alignment horizontal="center" wrapText="1"/>
      <protection/>
    </xf>
    <xf numFmtId="0" fontId="1" fillId="2" borderId="0" xfId="22" applyFont="1" applyFill="1" applyAlignment="1">
      <alignment horizontal="center" wrapText="1"/>
      <protection/>
    </xf>
    <xf numFmtId="10" fontId="3" fillId="2" borderId="0" xfId="22" applyNumberFormat="1" applyFont="1" applyFill="1" applyAlignment="1">
      <alignment horizontal="left" vertical="top" wrapText="1"/>
      <protection/>
    </xf>
    <xf numFmtId="0" fontId="13" fillId="0" borderId="29" xfId="30" applyBorder="1" applyAlignment="1">
      <alignment horizontal="left" vertical="center" wrapText="1"/>
      <protection/>
    </xf>
    <xf numFmtId="0" fontId="13" fillId="0" borderId="30" xfId="30" applyBorder="1" applyAlignment="1">
      <alignment horizontal="left" vertical="center" wrapText="1"/>
      <protection/>
    </xf>
    <xf numFmtId="0" fontId="13" fillId="0" borderId="12" xfId="30" applyBorder="1" applyAlignment="1">
      <alignment horizontal="center" vertical="center"/>
      <protection/>
    </xf>
    <xf numFmtId="0" fontId="13" fillId="0" borderId="12" xfId="30" applyBorder="1" applyAlignment="1">
      <alignment horizontal="left" vertical="center" wrapText="1"/>
      <protection/>
    </xf>
    <xf numFmtId="0" fontId="14" fillId="0" borderId="0" xfId="30" applyFont="1" applyAlignment="1">
      <alignment horizontal="center"/>
      <protection/>
    </xf>
    <xf numFmtId="0" fontId="5" fillId="0" borderId="12" xfId="30" applyFont="1" applyBorder="1" applyAlignment="1">
      <alignment horizontal="center" vertical="center" wrapText="1"/>
      <protection/>
    </xf>
    <xf numFmtId="0" fontId="15" fillId="0" borderId="6" xfId="30" applyFont="1" applyBorder="1" applyAlignment="1">
      <alignment horizontal="left"/>
      <protection/>
    </xf>
    <xf numFmtId="0" fontId="13" fillId="0" borderId="31" xfId="30" applyBorder="1" applyAlignment="1">
      <alignment horizontal="center"/>
      <protection/>
    </xf>
    <xf numFmtId="10" fontId="13" fillId="0" borderId="3" xfId="30" applyNumberFormat="1" applyBorder="1" applyAlignment="1">
      <alignment horizontal="center" vertical="center" wrapText="1"/>
      <protection/>
    </xf>
    <xf numFmtId="0" fontId="5" fillId="0" borderId="12" xfId="30" applyFont="1" applyBorder="1" applyAlignment="1">
      <alignment horizontal="center"/>
      <protection/>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10" fillId="7" borderId="32"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33" xfId="0" applyFont="1"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0" fillId="6" borderId="32" xfId="0" applyFont="1" applyFill="1" applyBorder="1" applyAlignment="1">
      <alignment horizontal="center"/>
    </xf>
    <xf numFmtId="0" fontId="10" fillId="6" borderId="33" xfId="0" applyFont="1" applyFill="1" applyBorder="1" applyAlignment="1">
      <alignment horizontal="center"/>
    </xf>
    <xf numFmtId="0" fontId="10" fillId="6" borderId="22" xfId="0" applyFont="1" applyFill="1" applyBorder="1" applyAlignment="1">
      <alignment horizontal="center"/>
    </xf>
    <xf numFmtId="0" fontId="10" fillId="7" borderId="3" xfId="0" applyFont="1" applyFill="1" applyBorder="1" applyAlignment="1">
      <alignment horizontal="center" vertic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22" xfId="0" applyFont="1" applyBorder="1" applyAlignment="1">
      <alignment horizontal="center"/>
    </xf>
    <xf numFmtId="0" fontId="11" fillId="0" borderId="3" xfId="0" applyFont="1" applyBorder="1" applyAlignment="1">
      <alignment horizontal="center" vertical="center"/>
    </xf>
    <xf numFmtId="0" fontId="7" fillId="0" borderId="0" xfId="23" applyAlignment="1">
      <alignment horizontal="center" vertical="center"/>
    </xf>
    <xf numFmtId="0" fontId="10" fillId="0" borderId="0" xfId="0" applyFont="1" applyAlignment="1">
      <alignment horizontal="center" vertical="center"/>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22" xfId="0" applyFont="1" applyFill="1" applyBorder="1" applyAlignment="1">
      <alignment horizontal="center" vertical="center" wrapText="1"/>
    </xf>
    <xf numFmtId="14" fontId="10" fillId="0" borderId="32" xfId="0" applyNumberFormat="1" applyFont="1" applyBorder="1" applyAlignment="1">
      <alignment horizontal="center" vertical="center"/>
    </xf>
    <xf numFmtId="14" fontId="10" fillId="0" borderId="33" xfId="0" applyNumberFormat="1" applyFont="1" applyBorder="1" applyAlignment="1">
      <alignment horizontal="center" vertical="center"/>
    </xf>
    <xf numFmtId="14" fontId="10" fillId="0" borderId="22" xfId="0" applyNumberFormat="1" applyFont="1" applyBorder="1" applyAlignment="1">
      <alignment horizontal="center" vertical="center"/>
    </xf>
    <xf numFmtId="0" fontId="10" fillId="6" borderId="32" xfId="0" applyFont="1" applyFill="1" applyBorder="1" applyAlignment="1">
      <alignment horizontal="center" wrapText="1"/>
    </xf>
    <xf numFmtId="0" fontId="10" fillId="6" borderId="33" xfId="0" applyFont="1" applyFill="1" applyBorder="1" applyAlignment="1">
      <alignment horizontal="center" wrapText="1"/>
    </xf>
    <xf numFmtId="0" fontId="10" fillId="6" borderId="22" xfId="0" applyFont="1" applyFill="1" applyBorder="1" applyAlignment="1">
      <alignment horizontal="center" wrapText="1"/>
    </xf>
    <xf numFmtId="0" fontId="10" fillId="6" borderId="32"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22" xfId="0" applyFont="1" applyFill="1" applyBorder="1" applyAlignment="1">
      <alignment horizontal="center" vertical="center"/>
    </xf>
    <xf numFmtId="0" fontId="12" fillId="0" borderId="3" xfId="23" applyFont="1" applyBorder="1" applyAlignment="1">
      <alignment horizontal="center" vertical="center" wrapText="1"/>
    </xf>
    <xf numFmtId="0" fontId="12" fillId="0" borderId="3" xfId="23" applyFont="1" applyBorder="1" applyAlignment="1">
      <alignment horizontal="center" vertical="center"/>
    </xf>
    <xf numFmtId="0" fontId="10" fillId="0" borderId="3" xfId="0" applyFont="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Separador de milhares" xfId="20"/>
    <cellStyle name="Moeda" xfId="21"/>
    <cellStyle name="Normal 2" xfId="22"/>
    <cellStyle name="Hyperlink" xfId="23"/>
    <cellStyle name="Moeda 2" xfId="24"/>
    <cellStyle name="Normal 2 2" xfId="25"/>
    <cellStyle name="Normal 3" xfId="26"/>
    <cellStyle name="Normal 3 2" xfId="27"/>
    <cellStyle name="Vírgula 2" xfId="28"/>
    <cellStyle name="Porcentagem 2" xfId="29"/>
    <cellStyle name="Normal 4" xfId="30"/>
    <cellStyle name="Normal 3 3" xfId="31"/>
    <cellStyle name="Porcentagem 2 2" xfId="32"/>
  </cellStyles>
  <dxfs count="115">
    <dxf>
      <font>
        <b/>
        <color rgb="FFFF0000"/>
      </font>
      <fill>
        <patternFill>
          <bgColor rgb="FFFFFFFF"/>
        </patternFill>
      </fill>
      <border/>
    </dxf>
    <dxf>
      <font>
        <b/>
        <color rgb="FFFF0000"/>
      </font>
      <fill>
        <patternFill>
          <bgColor rgb="FFFFFFFF"/>
        </patternFill>
      </fill>
      <border/>
    </dxf>
    <dxf>
      <font>
        <b/>
        <color rgb="FF000080"/>
      </font>
      <fill>
        <patternFill>
          <bgColor rgb="FFFFFFFF"/>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A9D18E"/>
        </patternFill>
      </fill>
      <border/>
    </dxf>
    <dxf>
      <fill>
        <patternFill>
          <bgColor rgb="FFD6DCE5"/>
        </patternFill>
      </fill>
      <border/>
    </dxf>
    <dxf>
      <fill>
        <patternFill>
          <bgColor rgb="FFC9C9C9"/>
        </patternFill>
      </fill>
      <border/>
    </dxf>
    <dxf>
      <fill>
        <patternFill>
          <bgColor rgb="FFFBE5D6"/>
        </patternFill>
      </fill>
      <border/>
    </dxf>
    <dxf>
      <fill>
        <patternFill>
          <bgColor rgb="FFEDEDED"/>
        </patternFill>
      </fill>
      <border/>
    </dxf>
    <dxf>
      <fill>
        <patternFill>
          <bgColor rgb="FFDBDBDB"/>
        </patternFill>
      </fill>
      <border/>
    </dxf>
    <dxf>
      <fill>
        <patternFill>
          <bgColor rgb="FFC5E0B4"/>
        </patternFill>
      </fill>
      <border/>
    </dxf>
    <dxf>
      <fill>
        <patternFill>
          <bgColor rgb="FFDEEBF7"/>
        </patternFill>
      </fill>
      <border/>
    </dxf>
    <dxf>
      <fill>
        <patternFill>
          <bgColor rgb="FFDBDBDB"/>
        </patternFill>
      </fill>
      <border/>
    </dxf>
    <dxf>
      <fill>
        <patternFill>
          <bgColor rgb="FFFBE5D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hyperlink" Target="javascript:void(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2</xdr:col>
      <xdr:colOff>190500</xdr:colOff>
      <xdr:row>2</xdr:row>
      <xdr:rowOff>38100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42875"/>
          <a:ext cx="1295400" cy="1285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457200</xdr:rowOff>
    </xdr:from>
    <xdr:ext cx="1600200" cy="1447800"/>
    <xdr:pic>
      <xdr:nvPicPr>
        <xdr:cNvPr id="2" name="Imagem 1"/>
        <xdr:cNvPicPr preferRelativeResize="1">
          <a:picLocks noChangeAspect="1"/>
        </xdr:cNvPicPr>
      </xdr:nvPicPr>
      <xdr:blipFill>
        <a:blip r:embed="rId1"/>
        <a:stretch>
          <a:fillRect/>
        </a:stretch>
      </xdr:blipFill>
      <xdr:spPr>
        <a:xfrm>
          <a:off x="704850" y="457200"/>
          <a:ext cx="1600200" cy="144780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1257300</xdr:colOff>
      <xdr:row>1</xdr:row>
      <xdr:rowOff>1219200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52400"/>
          <a:ext cx="1257300" cy="12573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6</xdr:row>
      <xdr:rowOff>0</xdr:rowOff>
    </xdr:from>
    <xdr:to>
      <xdr:col>10</xdr:col>
      <xdr:colOff>409575</xdr:colOff>
      <xdr:row>14</xdr:row>
      <xdr:rowOff>9525</xdr:rowOff>
    </xdr:to>
    <xdr:sp macro="" textlink="">
      <xdr:nvSpPr>
        <xdr:cNvPr id="2" name="CustomShape 1"/>
        <xdr:cNvSpPr/>
      </xdr:nvSpPr>
      <xdr:spPr>
        <a:xfrm>
          <a:off x="5553075" y="1152525"/>
          <a:ext cx="2638425" cy="1000125"/>
        </a:xfrm>
        <a:prstGeom prst="rect">
          <a:avLst/>
        </a:prstGeom>
        <a:solidFill>
          <a:srgbClr val="FFFFFF"/>
        </a:solidFill>
        <a:ln w="9360">
          <a:solidFill>
            <a:srgbClr val="000000"/>
          </a:solidFill>
          <a:miter/>
          <a:headEnd type="none"/>
          <a:tailEnd type="none"/>
        </a:ln>
      </xdr:spPr>
      <xdr:style>
        <a:lnRef idx="0">
          <a:srgbClr val="000000"/>
        </a:lnRef>
        <a:fillRef idx="0">
          <a:srgbClr val="000000"/>
        </a:fillRef>
        <a:effectRef idx="0">
          <a:srgbClr val="000000"/>
        </a:effectRef>
        <a:fontRef idx="minor">
          <a:schemeClr val="tx1"/>
        </a:fontRef>
      </xdr:style>
    </xdr:sp>
    <xdr:clientData/>
  </xdr:twoCellAnchor>
  <xdr:twoCellAnchor>
    <xdr:from>
      <xdr:col>6</xdr:col>
      <xdr:colOff>0</xdr:colOff>
      <xdr:row>14</xdr:row>
      <xdr:rowOff>28575</xdr:rowOff>
    </xdr:from>
    <xdr:to>
      <xdr:col>6</xdr:col>
      <xdr:colOff>9525</xdr:colOff>
      <xdr:row>20</xdr:row>
      <xdr:rowOff>66675</xdr:rowOff>
    </xdr:to>
    <xdr:pic>
      <xdr:nvPicPr>
        <xdr:cNvPr id="3" name="image3.png"/>
        <xdr:cNvPicPr preferRelativeResize="1">
          <a:picLocks noChangeAspect="1"/>
        </xdr:cNvPicPr>
      </xdr:nvPicPr>
      <xdr:blipFill>
        <a:blip r:embed="rId1"/>
        <a:stretch>
          <a:fillRect/>
        </a:stretch>
      </xdr:blipFill>
      <xdr:spPr>
        <a:xfrm>
          <a:off x="5343525" y="2171700"/>
          <a:ext cx="9525" cy="1190625"/>
        </a:xfrm>
        <a:prstGeom prst="rect">
          <a:avLst/>
        </a:prstGeom>
        <a:ln>
          <a:noFill/>
        </a:ln>
      </xdr:spPr>
    </xdr:pic>
    <xdr:clientData/>
  </xdr:twoCellAnchor>
  <xdr:twoCellAnchor>
    <xdr:from>
      <xdr:col>2</xdr:col>
      <xdr:colOff>19050</xdr:colOff>
      <xdr:row>9</xdr:row>
      <xdr:rowOff>0</xdr:rowOff>
    </xdr:from>
    <xdr:to>
      <xdr:col>2</xdr:col>
      <xdr:colOff>-13068299</xdr:colOff>
      <xdr:row>12</xdr:row>
      <xdr:rowOff>76200</xdr:rowOff>
    </xdr:to>
    <xdr:pic>
      <xdr:nvPicPr>
        <xdr:cNvPr id="4" name="image2.png"/>
        <xdr:cNvPicPr preferRelativeResize="1">
          <a:picLocks noChangeAspect="1"/>
        </xdr:cNvPicPr>
      </xdr:nvPicPr>
      <xdr:blipFill>
        <a:blip r:embed="rId2"/>
        <a:stretch>
          <a:fillRect/>
        </a:stretch>
      </xdr:blipFill>
      <xdr:spPr>
        <a:xfrm>
          <a:off x="1238250" y="1171575"/>
          <a:ext cx="0" cy="666750"/>
        </a:xfrm>
        <a:prstGeom prst="rect">
          <a:avLst/>
        </a:prstGeom>
        <a:ln>
          <a:noFill/>
        </a:ln>
      </xdr:spPr>
    </xdr:pic>
    <xdr:clientData/>
  </xdr:twoCellAnchor>
  <xdr:twoCellAnchor>
    <xdr:from>
      <xdr:col>6</xdr:col>
      <xdr:colOff>285750</xdr:colOff>
      <xdr:row>15</xdr:row>
      <xdr:rowOff>85725</xdr:rowOff>
    </xdr:from>
    <xdr:to>
      <xdr:col>11</xdr:col>
      <xdr:colOff>161925</xdr:colOff>
      <xdr:row>20</xdr:row>
      <xdr:rowOff>190500</xdr:rowOff>
    </xdr:to>
    <xdr:pic>
      <xdr:nvPicPr>
        <xdr:cNvPr id="5" name="image3.png"/>
        <xdr:cNvPicPr preferRelativeResize="1">
          <a:picLocks noChangeAspect="1"/>
        </xdr:cNvPicPr>
      </xdr:nvPicPr>
      <xdr:blipFill>
        <a:blip r:embed="rId1"/>
        <a:stretch>
          <a:fillRect/>
        </a:stretch>
      </xdr:blipFill>
      <xdr:spPr>
        <a:xfrm>
          <a:off x="5629275" y="2419350"/>
          <a:ext cx="2924175" cy="1066800"/>
        </a:xfrm>
        <a:prstGeom prst="rect">
          <a:avLst/>
        </a:prstGeom>
        <a:ln>
          <a:noFill/>
        </a:ln>
      </xdr:spPr>
    </xdr:pic>
    <xdr:clientData/>
  </xdr:twoCellAnchor>
  <xdr:twoCellAnchor>
    <xdr:from>
      <xdr:col>6</xdr:col>
      <xdr:colOff>361950</xdr:colOff>
      <xdr:row>10</xdr:row>
      <xdr:rowOff>0</xdr:rowOff>
    </xdr:from>
    <xdr:to>
      <xdr:col>10</xdr:col>
      <xdr:colOff>514350</xdr:colOff>
      <xdr:row>12</xdr:row>
      <xdr:rowOff>95250</xdr:rowOff>
    </xdr:to>
    <xdr:pic>
      <xdr:nvPicPr>
        <xdr:cNvPr id="6" name="image1.png"/>
        <xdr:cNvPicPr preferRelativeResize="1">
          <a:picLocks noChangeAspect="1"/>
        </xdr:cNvPicPr>
      </xdr:nvPicPr>
      <xdr:blipFill>
        <a:blip r:embed="rId3"/>
        <a:stretch>
          <a:fillRect/>
        </a:stretch>
      </xdr:blipFill>
      <xdr:spPr>
        <a:xfrm>
          <a:off x="5705475" y="1371600"/>
          <a:ext cx="2590800" cy="485775"/>
        </a:xfrm>
        <a:prstGeom prst="rect">
          <a:avLst/>
        </a:prstGeom>
        <a:ln>
          <a:noFill/>
        </a:ln>
      </xdr:spPr>
    </xdr:pic>
    <xdr:clientData/>
  </xdr:twoCellAnchor>
  <xdr:twoCellAnchor>
    <xdr:from>
      <xdr:col>2</xdr:col>
      <xdr:colOff>19050</xdr:colOff>
      <xdr:row>9</xdr:row>
      <xdr:rowOff>0</xdr:rowOff>
    </xdr:from>
    <xdr:to>
      <xdr:col>2</xdr:col>
      <xdr:colOff>-13068299</xdr:colOff>
      <xdr:row>11</xdr:row>
      <xdr:rowOff>142875</xdr:rowOff>
    </xdr:to>
    <xdr:pic>
      <xdr:nvPicPr>
        <xdr:cNvPr id="7" name="image2.png"/>
        <xdr:cNvPicPr preferRelativeResize="1">
          <a:picLocks noChangeAspect="1"/>
        </xdr:cNvPicPr>
      </xdr:nvPicPr>
      <xdr:blipFill>
        <a:blip r:embed="rId2"/>
        <a:stretch>
          <a:fillRect/>
        </a:stretch>
      </xdr:blipFill>
      <xdr:spPr>
        <a:xfrm>
          <a:off x="1238250" y="1171575"/>
          <a:ext cx="0" cy="5429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400050"/>
    <xdr:sp macro="" textlink="">
      <xdr:nvSpPr>
        <xdr:cNvPr id="2" name="AutoShape 1">
          <a:hlinkClick r:id="rId1"/>
        </xdr:cNvPr>
        <xdr:cNvSpPr>
          <a:spLocks noChangeAspect="1" noChangeArrowheads="1"/>
        </xdr:cNvSpPr>
      </xdr:nvSpPr>
      <xdr:spPr bwMode="auto">
        <a:xfrm>
          <a:off x="14173200" y="628650"/>
          <a:ext cx="304800" cy="4000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americanas.com.br/produto/4726159299?opn=YSMESP&amp;offerId=6203fde9d9fd6edeec45bef5&amp;srsltid=AWLEVJzChs3bZVIhAITrPpCY6ju9o808ANngD0Q3PU9QadolWNPgCSEtRUo" TargetMode="External" /><Relationship Id="rId2" Type="http://schemas.openxmlformats.org/officeDocument/2006/relationships/hyperlink" Target="mailto:ATENDIMENTO@TUBARONENSE.COM.BR" TargetMode="External" /><Relationship Id="rId3" Type="http://schemas.openxmlformats.org/officeDocument/2006/relationships/hyperlink" Target="mailto:vendas@cassol.com.br" TargetMode="External" /><Relationship Id="rId4" Type="http://schemas.openxmlformats.org/officeDocument/2006/relationships/hyperlink" Target="mailto:vendas@dadosdarede.com" TargetMode="External" /><Relationship Id="rId5" Type="http://schemas.openxmlformats.org/officeDocument/2006/relationships/hyperlink" Target="https://www.magazineluiza.com.br/caixa-de-areia-dn100-27801145-tigre/p/af3cfee945/rc/rcnm/?&amp;seller_id=bonnenbergermateriaisdeconstruca" TargetMode="External" /><Relationship Id="rId6" Type="http://schemas.openxmlformats.org/officeDocument/2006/relationships/hyperlink" Target="mailto:tmed@tmed.com.br" TargetMode="External" /><Relationship Id="rId7" Type="http://schemas.openxmlformats.org/officeDocument/2006/relationships/hyperlink" Target="mailto:ecotech@ecotecharevacuo.com.br" TargetMode="External" /><Relationship Id="rId8" Type="http://schemas.openxmlformats.org/officeDocument/2006/relationships/hyperlink" Target="mailto:ecotech@ecotecharevacuo.com.br" TargetMode="External" /><Relationship Id="rId9" Type="http://schemas.openxmlformats.org/officeDocument/2006/relationships/hyperlink" Target="mailto:danieli.diehl@tkelevator.com" TargetMode="External" /><Relationship Id="rId10" Type="http://schemas.openxmlformats.org/officeDocument/2006/relationships/hyperlink" Target="mailto:tmed@tmed.com.br" TargetMode="External" /><Relationship Id="rId11" Type="http://schemas.openxmlformats.org/officeDocument/2006/relationships/hyperlink" Target="mailto:tmed@tmed.com.br" TargetMode="External" /><Relationship Id="rId12" Type="http://schemas.openxmlformats.org/officeDocument/2006/relationships/hyperlink" Target="mailto:tmed@tmed.com.br" TargetMode="External" /><Relationship Id="rId13" Type="http://schemas.openxmlformats.org/officeDocument/2006/relationships/hyperlink" Target="http://www.sincron.com.br/" TargetMode="External" /><Relationship Id="rId14" Type="http://schemas.openxmlformats.org/officeDocument/2006/relationships/hyperlink" Target="http://www.sincron.com.br/" TargetMode="External" /><Relationship Id="rId15" Type="http://schemas.openxmlformats.org/officeDocument/2006/relationships/hyperlink" Target="http://www.sincron.com.br/" TargetMode="External" /><Relationship Id="rId16" Type="http://schemas.openxmlformats.org/officeDocument/2006/relationships/hyperlink" Target="mailto:comercial@platel.com.br" TargetMode="External" /><Relationship Id="rId17" Type="http://schemas.openxmlformats.org/officeDocument/2006/relationships/hyperlink" Target="mailto:comercial@platel.com.br" TargetMode="External" /><Relationship Id="rId18" Type="http://schemas.openxmlformats.org/officeDocument/2006/relationships/hyperlink" Target="mailto:comercial@platel.com.br" TargetMode="External" /><Relationship Id="rId19" Type="http://schemas.openxmlformats.org/officeDocument/2006/relationships/drawing" Target="../drawings/drawing5.xml" /><Relationship Id="rId2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47"/>
  <sheetViews>
    <sheetView showOutlineSymbols="0" view="pageBreakPreview" zoomScale="85" zoomScaleSheetLayoutView="85" workbookViewId="0" topLeftCell="A326">
      <selection activeCell="H345" sqref="H345:I345"/>
    </sheetView>
  </sheetViews>
  <sheetFormatPr defaultColWidth="9.140625" defaultRowHeight="15"/>
  <cols>
    <col min="1" max="1" width="9.140625" style="1" customWidth="1"/>
    <col min="2" max="2" width="10.140625" style="1" bestFit="1" customWidth="1"/>
    <col min="3" max="3" width="12.57421875" style="1" customWidth="1"/>
    <col min="4" max="4" width="105.8515625" style="1" customWidth="1"/>
    <col min="5" max="5" width="10.28125" style="159" customWidth="1"/>
    <col min="6" max="6" width="10.28125" style="29" bestFit="1" customWidth="1"/>
    <col min="7" max="7" width="14.7109375" style="1" customWidth="1"/>
    <col min="8" max="8" width="15.00390625" style="1" customWidth="1"/>
    <col min="9" max="9" width="17.7109375" style="1" customWidth="1"/>
    <col min="10" max="10" width="15.7109375" style="1" hidden="1" customWidth="1"/>
    <col min="11" max="11" width="14.7109375" style="1" hidden="1" customWidth="1"/>
    <col min="12" max="16384" width="9.140625" style="1" customWidth="1"/>
  </cols>
  <sheetData>
    <row r="1" spans="1:9" ht="30">
      <c r="A1" s="17"/>
      <c r="B1" s="17"/>
      <c r="C1" s="17"/>
      <c r="D1" s="17" t="s">
        <v>376</v>
      </c>
      <c r="E1" s="171" t="s">
        <v>375</v>
      </c>
      <c r="F1" s="171"/>
      <c r="G1" s="171" t="s">
        <v>374</v>
      </c>
      <c r="H1" s="171"/>
      <c r="I1" s="17" t="s">
        <v>373</v>
      </c>
    </row>
    <row r="2" spans="1:9" ht="80.1" customHeight="1">
      <c r="A2" s="16"/>
      <c r="B2" s="16"/>
      <c r="C2" s="16"/>
      <c r="D2" s="16" t="s">
        <v>372</v>
      </c>
      <c r="E2" s="172" t="s">
        <v>895</v>
      </c>
      <c r="F2" s="172"/>
      <c r="G2" s="173">
        <v>0.2497</v>
      </c>
      <c r="H2" s="174"/>
      <c r="I2" s="16" t="s">
        <v>835</v>
      </c>
    </row>
    <row r="3" spans="1:9" ht="15">
      <c r="A3" s="175" t="s">
        <v>458</v>
      </c>
      <c r="B3" s="167"/>
      <c r="C3" s="167"/>
      <c r="D3" s="167"/>
      <c r="E3" s="167"/>
      <c r="F3" s="167"/>
      <c r="G3" s="167"/>
      <c r="H3" s="167"/>
      <c r="I3" s="167"/>
    </row>
    <row r="4" spans="1:9" ht="30" customHeight="1">
      <c r="A4" s="19" t="s">
        <v>371</v>
      </c>
      <c r="B4" s="15" t="s">
        <v>370</v>
      </c>
      <c r="C4" s="19" t="s">
        <v>369</v>
      </c>
      <c r="D4" s="19" t="s">
        <v>368</v>
      </c>
      <c r="E4" s="18" t="s">
        <v>367</v>
      </c>
      <c r="F4" s="103" t="s">
        <v>366</v>
      </c>
      <c r="G4" s="15" t="s">
        <v>365</v>
      </c>
      <c r="H4" s="15" t="s">
        <v>364</v>
      </c>
      <c r="I4" s="15" t="s">
        <v>363</v>
      </c>
    </row>
    <row r="5" spans="1:9" ht="24" customHeight="1">
      <c r="A5" s="10" t="s">
        <v>362</v>
      </c>
      <c r="B5" s="10"/>
      <c r="C5" s="10"/>
      <c r="D5" s="10" t="s">
        <v>361</v>
      </c>
      <c r="E5" s="45"/>
      <c r="F5" s="107"/>
      <c r="G5" s="10"/>
      <c r="H5" s="10"/>
      <c r="I5" s="9">
        <f>SUM(I6:I10)</f>
        <v>759273.655578</v>
      </c>
    </row>
    <row r="6" spans="1:9" ht="24" customHeight="1">
      <c r="A6" s="8" t="s">
        <v>360</v>
      </c>
      <c r="B6" s="7" t="s">
        <v>359</v>
      </c>
      <c r="C6" s="8" t="s">
        <v>5</v>
      </c>
      <c r="D6" s="8" t="s">
        <v>358</v>
      </c>
      <c r="E6" s="40" t="s">
        <v>8</v>
      </c>
      <c r="F6" s="105">
        <v>12</v>
      </c>
      <c r="G6" s="6">
        <v>21960.36</v>
      </c>
      <c r="H6" s="6">
        <f>G6+G6*0.2497</f>
        <v>27443.861892</v>
      </c>
      <c r="I6" s="6">
        <f>H6*F6</f>
        <v>329326.342704</v>
      </c>
    </row>
    <row r="7" spans="1:9" ht="24" customHeight="1">
      <c r="A7" s="8" t="s">
        <v>837</v>
      </c>
      <c r="B7" s="7" t="s">
        <v>357</v>
      </c>
      <c r="C7" s="8" t="s">
        <v>5</v>
      </c>
      <c r="D7" s="8" t="s">
        <v>356</v>
      </c>
      <c r="E7" s="40" t="s">
        <v>8</v>
      </c>
      <c r="F7" s="105">
        <v>12</v>
      </c>
      <c r="G7" s="6">
        <v>15371.31</v>
      </c>
      <c r="H7" s="6">
        <f aca="true" t="shared" si="0" ref="H7:H70">G7+G7*0.2497</f>
        <v>19209.526106999998</v>
      </c>
      <c r="I7" s="6">
        <f aca="true" t="shared" si="1" ref="I7:I10">H7*F7</f>
        <v>230514.31328399997</v>
      </c>
    </row>
    <row r="8" spans="1:9" ht="24" customHeight="1">
      <c r="A8" s="8" t="s">
        <v>838</v>
      </c>
      <c r="B8" s="7" t="s">
        <v>355</v>
      </c>
      <c r="C8" s="8" t="s">
        <v>5</v>
      </c>
      <c r="D8" s="8" t="s">
        <v>354</v>
      </c>
      <c r="E8" s="40" t="s">
        <v>8</v>
      </c>
      <c r="F8" s="105">
        <v>12</v>
      </c>
      <c r="G8" s="6">
        <v>5180.53</v>
      </c>
      <c r="H8" s="6">
        <f t="shared" si="0"/>
        <v>6474.108340999999</v>
      </c>
      <c r="I8" s="6">
        <f t="shared" si="1"/>
        <v>77689.30009199999</v>
      </c>
    </row>
    <row r="9" spans="1:9" ht="24" customHeight="1">
      <c r="A9" s="8" t="s">
        <v>839</v>
      </c>
      <c r="B9" s="7" t="s">
        <v>353</v>
      </c>
      <c r="C9" s="8" t="s">
        <v>5</v>
      </c>
      <c r="D9" s="8" t="s">
        <v>352</v>
      </c>
      <c r="E9" s="40" t="s">
        <v>8</v>
      </c>
      <c r="F9" s="105">
        <v>12</v>
      </c>
      <c r="G9" s="6">
        <v>6510.7</v>
      </c>
      <c r="H9" s="6">
        <f t="shared" si="0"/>
        <v>8136.42179</v>
      </c>
      <c r="I9" s="6">
        <f t="shared" si="1"/>
        <v>97637.06148</v>
      </c>
    </row>
    <row r="10" spans="1:9" ht="24" customHeight="1">
      <c r="A10" s="8" t="s">
        <v>840</v>
      </c>
      <c r="B10" s="7" t="s">
        <v>351</v>
      </c>
      <c r="C10" s="8" t="s">
        <v>5</v>
      </c>
      <c r="D10" s="8" t="s">
        <v>350</v>
      </c>
      <c r="E10" s="40" t="s">
        <v>8</v>
      </c>
      <c r="F10" s="105">
        <v>3</v>
      </c>
      <c r="G10" s="6">
        <v>6429.98</v>
      </c>
      <c r="H10" s="6">
        <f t="shared" si="0"/>
        <v>8035.546006</v>
      </c>
      <c r="I10" s="6">
        <f t="shared" si="1"/>
        <v>24106.638017999998</v>
      </c>
    </row>
    <row r="11" spans="1:9" ht="24" customHeight="1">
      <c r="A11" s="10" t="s">
        <v>349</v>
      </c>
      <c r="B11" s="10"/>
      <c r="C11" s="10"/>
      <c r="D11" s="10" t="s">
        <v>348</v>
      </c>
      <c r="E11" s="45"/>
      <c r="F11" s="107"/>
      <c r="G11" s="10"/>
      <c r="H11" s="10"/>
      <c r="I11" s="9">
        <f>SUM(I12:I15)</f>
        <v>45000.747228</v>
      </c>
    </row>
    <row r="12" spans="1:9" ht="36" customHeight="1">
      <c r="A12" s="14" t="s">
        <v>347</v>
      </c>
      <c r="B12" s="13">
        <v>10776</v>
      </c>
      <c r="C12" s="14" t="s">
        <v>5</v>
      </c>
      <c r="D12" s="14" t="s">
        <v>346</v>
      </c>
      <c r="E12" s="39" t="s">
        <v>8</v>
      </c>
      <c r="F12" s="104">
        <v>12</v>
      </c>
      <c r="G12" s="12">
        <v>652.34</v>
      </c>
      <c r="H12" s="12">
        <f t="shared" si="0"/>
        <v>815.2292980000001</v>
      </c>
      <c r="I12" s="12">
        <f>H12*F12</f>
        <v>9782.751576</v>
      </c>
    </row>
    <row r="13" spans="1:9" ht="36" customHeight="1">
      <c r="A13" s="14" t="s">
        <v>841</v>
      </c>
      <c r="B13" s="13">
        <v>10776</v>
      </c>
      <c r="C13" s="14" t="s">
        <v>5</v>
      </c>
      <c r="D13" s="14" t="s">
        <v>346</v>
      </c>
      <c r="E13" s="39" t="s">
        <v>8</v>
      </c>
      <c r="F13" s="104">
        <v>12</v>
      </c>
      <c r="G13" s="12">
        <v>652.34</v>
      </c>
      <c r="H13" s="12">
        <f t="shared" si="0"/>
        <v>815.2292980000001</v>
      </c>
      <c r="I13" s="12">
        <f aca="true" t="shared" si="2" ref="I13:I15">H13*F13</f>
        <v>9782.751576</v>
      </c>
    </row>
    <row r="14" spans="1:9" ht="36" customHeight="1">
      <c r="A14" s="14" t="s">
        <v>842</v>
      </c>
      <c r="B14" s="13">
        <v>10776</v>
      </c>
      <c r="C14" s="14" t="s">
        <v>5</v>
      </c>
      <c r="D14" s="14" t="s">
        <v>346</v>
      </c>
      <c r="E14" s="39" t="s">
        <v>8</v>
      </c>
      <c r="F14" s="104">
        <v>12</v>
      </c>
      <c r="G14" s="12">
        <v>652.34</v>
      </c>
      <c r="H14" s="12">
        <f t="shared" si="0"/>
        <v>815.2292980000001</v>
      </c>
      <c r="I14" s="12">
        <f t="shared" si="2"/>
        <v>9782.751576</v>
      </c>
    </row>
    <row r="15" spans="1:9" ht="48" customHeight="1">
      <c r="A15" s="14" t="s">
        <v>843</v>
      </c>
      <c r="B15" s="13">
        <v>10778</v>
      </c>
      <c r="C15" s="14" t="s">
        <v>5</v>
      </c>
      <c r="D15" s="14" t="s">
        <v>345</v>
      </c>
      <c r="E15" s="39" t="s">
        <v>8</v>
      </c>
      <c r="F15" s="104">
        <v>12</v>
      </c>
      <c r="G15" s="12">
        <v>1043.75</v>
      </c>
      <c r="H15" s="12">
        <f t="shared" si="0"/>
        <v>1304.3743749999999</v>
      </c>
      <c r="I15" s="12">
        <f t="shared" si="2"/>
        <v>15652.492499999998</v>
      </c>
    </row>
    <row r="16" spans="1:9" ht="24" customHeight="1">
      <c r="A16" s="10" t="s">
        <v>344</v>
      </c>
      <c r="B16" s="10"/>
      <c r="C16" s="10"/>
      <c r="D16" s="10" t="s">
        <v>343</v>
      </c>
      <c r="E16" s="45"/>
      <c r="F16" s="107"/>
      <c r="G16" s="10"/>
      <c r="H16" s="10"/>
      <c r="I16" s="9">
        <f>SUM(I17:I20)</f>
        <v>131517.85313799998</v>
      </c>
    </row>
    <row r="17" spans="1:9" ht="48" customHeight="1">
      <c r="A17" s="8" t="s">
        <v>457</v>
      </c>
      <c r="B17" s="7" t="s">
        <v>342</v>
      </c>
      <c r="C17" s="8" t="s">
        <v>5</v>
      </c>
      <c r="D17" s="8" t="s">
        <v>341</v>
      </c>
      <c r="E17" s="40" t="s">
        <v>59</v>
      </c>
      <c r="F17" s="105">
        <v>120</v>
      </c>
      <c r="G17" s="6">
        <v>679.31</v>
      </c>
      <c r="H17" s="6">
        <f t="shared" si="0"/>
        <v>848.9337069999999</v>
      </c>
      <c r="I17" s="6">
        <f aca="true" t="shared" si="3" ref="I17:I25">H17*F17</f>
        <v>101872.04483999999</v>
      </c>
    </row>
    <row r="18" spans="1:9" ht="36" customHeight="1">
      <c r="A18" s="8" t="s">
        <v>456</v>
      </c>
      <c r="B18" s="7" t="s">
        <v>332</v>
      </c>
      <c r="C18" s="8" t="s">
        <v>5</v>
      </c>
      <c r="D18" s="8" t="s">
        <v>331</v>
      </c>
      <c r="E18" s="40" t="s">
        <v>677</v>
      </c>
      <c r="F18" s="105">
        <v>6</v>
      </c>
      <c r="G18" s="6">
        <v>593.33</v>
      </c>
      <c r="H18" s="6">
        <f t="shared" si="0"/>
        <v>741.484501</v>
      </c>
      <c r="I18" s="6">
        <f t="shared" si="3"/>
        <v>4448.907006</v>
      </c>
    </row>
    <row r="19" spans="1:9" ht="28.5" customHeight="1">
      <c r="A19" s="8" t="s">
        <v>455</v>
      </c>
      <c r="B19" s="7" t="s">
        <v>340</v>
      </c>
      <c r="C19" s="8" t="s">
        <v>5</v>
      </c>
      <c r="D19" s="8" t="s">
        <v>339</v>
      </c>
      <c r="E19" s="40" t="s">
        <v>13</v>
      </c>
      <c r="F19" s="105">
        <v>8</v>
      </c>
      <c r="G19" s="6">
        <v>219.67</v>
      </c>
      <c r="H19" s="6">
        <f t="shared" si="0"/>
        <v>274.521599</v>
      </c>
      <c r="I19" s="6">
        <f t="shared" si="3"/>
        <v>2196.172792</v>
      </c>
    </row>
    <row r="20" spans="1:9" ht="24" customHeight="1">
      <c r="A20" s="8" t="s">
        <v>454</v>
      </c>
      <c r="B20" s="7" t="s">
        <v>338</v>
      </c>
      <c r="C20" s="8" t="s">
        <v>5</v>
      </c>
      <c r="D20" s="8" t="s">
        <v>337</v>
      </c>
      <c r="E20" s="40" t="s">
        <v>163</v>
      </c>
      <c r="F20" s="105">
        <v>1500</v>
      </c>
      <c r="G20" s="6">
        <v>12.27</v>
      </c>
      <c r="H20" s="6">
        <f t="shared" si="0"/>
        <v>15.333819</v>
      </c>
      <c r="I20" s="6">
        <f t="shared" si="3"/>
        <v>23000.7285</v>
      </c>
    </row>
    <row r="21" spans="1:9" ht="24" customHeight="1">
      <c r="A21" s="10">
        <v>4</v>
      </c>
      <c r="B21" s="10"/>
      <c r="C21" s="10"/>
      <c r="D21" s="10" t="s">
        <v>335</v>
      </c>
      <c r="E21" s="45"/>
      <c r="F21" s="107"/>
      <c r="G21" s="10"/>
      <c r="H21" s="10"/>
      <c r="I21" s="9">
        <f>SUM(I22:I28)</f>
        <v>1247722.6830588197</v>
      </c>
    </row>
    <row r="22" spans="1:9" ht="48" customHeight="1">
      <c r="A22" s="8" t="s">
        <v>679</v>
      </c>
      <c r="B22" s="7" t="s">
        <v>334</v>
      </c>
      <c r="C22" s="8" t="s">
        <v>5</v>
      </c>
      <c r="D22" s="8" t="s">
        <v>333</v>
      </c>
      <c r="E22" s="40" t="s">
        <v>163</v>
      </c>
      <c r="F22" s="105">
        <v>2600</v>
      </c>
      <c r="G22" s="6">
        <v>12.48</v>
      </c>
      <c r="H22" s="6">
        <f t="shared" si="0"/>
        <v>15.596256</v>
      </c>
      <c r="I22" s="6">
        <f t="shared" si="3"/>
        <v>40550.2656</v>
      </c>
    </row>
    <row r="23" spans="1:9" ht="36" customHeight="1">
      <c r="A23" s="8" t="s">
        <v>680</v>
      </c>
      <c r="B23" s="7" t="s">
        <v>332</v>
      </c>
      <c r="C23" s="8" t="s">
        <v>5</v>
      </c>
      <c r="D23" s="8" t="s">
        <v>331</v>
      </c>
      <c r="E23" s="40" t="s">
        <v>677</v>
      </c>
      <c r="F23" s="105">
        <v>90</v>
      </c>
      <c r="G23" s="6">
        <v>593.33</v>
      </c>
      <c r="H23" s="6">
        <f t="shared" si="0"/>
        <v>741.484501</v>
      </c>
      <c r="I23" s="6">
        <f t="shared" si="3"/>
        <v>66733.60509</v>
      </c>
    </row>
    <row r="24" spans="1:9" ht="49.5" customHeight="1">
      <c r="A24" s="8" t="s">
        <v>681</v>
      </c>
      <c r="B24" s="7" t="s">
        <v>330</v>
      </c>
      <c r="C24" s="8" t="s">
        <v>5</v>
      </c>
      <c r="D24" s="8" t="s">
        <v>329</v>
      </c>
      <c r="E24" s="40" t="s">
        <v>188</v>
      </c>
      <c r="F24" s="105">
        <v>1836</v>
      </c>
      <c r="G24" s="6">
        <v>47.66</v>
      </c>
      <c r="H24" s="6">
        <f t="shared" si="0"/>
        <v>59.56070199999999</v>
      </c>
      <c r="I24" s="6">
        <f t="shared" si="3"/>
        <v>109353.44887199998</v>
      </c>
    </row>
    <row r="25" spans="1:9" ht="33.75" customHeight="1">
      <c r="A25" s="14" t="s">
        <v>682</v>
      </c>
      <c r="B25" s="13">
        <v>10749</v>
      </c>
      <c r="C25" s="14" t="s">
        <v>5</v>
      </c>
      <c r="D25" s="14" t="s">
        <v>328</v>
      </c>
      <c r="E25" s="39" t="s">
        <v>8</v>
      </c>
      <c r="F25" s="104">
        <v>10</v>
      </c>
      <c r="G25" s="12">
        <v>11.45</v>
      </c>
      <c r="H25" s="12">
        <f t="shared" si="0"/>
        <v>14.309064999999999</v>
      </c>
      <c r="I25" s="12">
        <f t="shared" si="3"/>
        <v>143.09064999999998</v>
      </c>
    </row>
    <row r="26" spans="1:9" ht="24" customHeight="1">
      <c r="A26" s="8" t="s">
        <v>683</v>
      </c>
      <c r="B26" s="7" t="s">
        <v>327</v>
      </c>
      <c r="C26" s="8" t="s">
        <v>5</v>
      </c>
      <c r="D26" s="8" t="s">
        <v>326</v>
      </c>
      <c r="E26" s="40" t="s">
        <v>163</v>
      </c>
      <c r="F26" s="105">
        <v>14743</v>
      </c>
      <c r="G26" s="6">
        <v>15.43</v>
      </c>
      <c r="H26" s="6">
        <f t="shared" si="0"/>
        <v>19.282871</v>
      </c>
      <c r="I26" s="6">
        <v>299282.9</v>
      </c>
    </row>
    <row r="27" spans="1:9" ht="24" customHeight="1">
      <c r="A27" s="14" t="s">
        <v>684</v>
      </c>
      <c r="B27" s="13">
        <v>44535</v>
      </c>
      <c r="C27" s="14" t="s">
        <v>5</v>
      </c>
      <c r="D27" s="14" t="s">
        <v>310</v>
      </c>
      <c r="E27" s="39" t="s">
        <v>677</v>
      </c>
      <c r="F27" s="104">
        <v>560</v>
      </c>
      <c r="G27" s="12">
        <v>47.29</v>
      </c>
      <c r="H27" s="12">
        <f>G27+G27*0.2497</f>
        <v>59.098313</v>
      </c>
      <c r="I27" s="12">
        <f>H27*F27</f>
        <v>33095.05528</v>
      </c>
    </row>
    <row r="28" spans="1:9" ht="24" customHeight="1">
      <c r="A28" s="10" t="s">
        <v>684</v>
      </c>
      <c r="B28" s="10"/>
      <c r="C28" s="10"/>
      <c r="D28" s="10" t="s">
        <v>325</v>
      </c>
      <c r="E28" s="45"/>
      <c r="F28" s="107"/>
      <c r="G28" s="10"/>
      <c r="H28" s="10"/>
      <c r="I28" s="9">
        <f>SUM(I29:I42)</f>
        <v>698564.3175668198</v>
      </c>
    </row>
    <row r="29" spans="1:9" ht="36" customHeight="1">
      <c r="A29" s="8" t="s">
        <v>685</v>
      </c>
      <c r="B29" s="7" t="s">
        <v>324</v>
      </c>
      <c r="C29" s="8" t="s">
        <v>5</v>
      </c>
      <c r="D29" s="8" t="s">
        <v>323</v>
      </c>
      <c r="E29" s="40" t="s">
        <v>677</v>
      </c>
      <c r="F29" s="105">
        <v>250</v>
      </c>
      <c r="G29" s="6">
        <v>486.18</v>
      </c>
      <c r="H29" s="6">
        <f t="shared" si="0"/>
        <v>607.579146</v>
      </c>
      <c r="I29" s="6">
        <f>H29*F29</f>
        <v>151894.78650000002</v>
      </c>
    </row>
    <row r="30" spans="1:9" ht="24" customHeight="1">
      <c r="A30" s="8" t="s">
        <v>686</v>
      </c>
      <c r="B30" s="7" t="s">
        <v>322</v>
      </c>
      <c r="C30" s="8" t="s">
        <v>5</v>
      </c>
      <c r="D30" s="8" t="s">
        <v>321</v>
      </c>
      <c r="E30" s="40" t="s">
        <v>188</v>
      </c>
      <c r="F30" s="105">
        <v>1762.1</v>
      </c>
      <c r="G30" s="6">
        <v>20.67</v>
      </c>
      <c r="H30" s="6">
        <f t="shared" si="0"/>
        <v>25.831299</v>
      </c>
      <c r="I30" s="6">
        <f>H30*F30</f>
        <v>45517.3319679</v>
      </c>
    </row>
    <row r="31" spans="1:9" ht="24" customHeight="1">
      <c r="A31" s="14" t="s">
        <v>687</v>
      </c>
      <c r="B31" s="13">
        <v>11964</v>
      </c>
      <c r="C31" s="14" t="s">
        <v>5</v>
      </c>
      <c r="D31" s="14" t="s">
        <v>320</v>
      </c>
      <c r="E31" s="39" t="s">
        <v>13</v>
      </c>
      <c r="F31" s="104">
        <v>3524.2</v>
      </c>
      <c r="G31" s="12">
        <v>2.42</v>
      </c>
      <c r="H31" s="12">
        <f t="shared" si="0"/>
        <v>3.024274</v>
      </c>
      <c r="I31" s="12">
        <f aca="true" t="shared" si="4" ref="I31:I32">H31*F31</f>
        <v>10658.1464308</v>
      </c>
    </row>
    <row r="32" spans="1:9" ht="24" customHeight="1">
      <c r="A32" s="14" t="s">
        <v>688</v>
      </c>
      <c r="B32" s="13">
        <v>39520</v>
      </c>
      <c r="C32" s="14" t="s">
        <v>5</v>
      </c>
      <c r="D32" s="14" t="s">
        <v>319</v>
      </c>
      <c r="E32" s="39" t="s">
        <v>188</v>
      </c>
      <c r="F32" s="104">
        <v>1762.1</v>
      </c>
      <c r="G32" s="12">
        <v>32.6</v>
      </c>
      <c r="H32" s="12">
        <f t="shared" si="0"/>
        <v>40.74022</v>
      </c>
      <c r="I32" s="12">
        <f t="shared" si="4"/>
        <v>71788.34166199999</v>
      </c>
    </row>
    <row r="33" spans="1:9" ht="24" customHeight="1">
      <c r="A33" s="8" t="s">
        <v>689</v>
      </c>
      <c r="B33" s="7" t="s">
        <v>318</v>
      </c>
      <c r="C33" s="8" t="s">
        <v>5</v>
      </c>
      <c r="D33" s="8" t="s">
        <v>317</v>
      </c>
      <c r="E33" s="40" t="s">
        <v>99</v>
      </c>
      <c r="F33" s="105">
        <v>80</v>
      </c>
      <c r="G33" s="6">
        <v>179.2</v>
      </c>
      <c r="H33" s="6">
        <f t="shared" si="0"/>
        <v>223.94624</v>
      </c>
      <c r="I33" s="6">
        <f aca="true" t="shared" si="5" ref="I33:I36">H33*F33</f>
        <v>17915.6992</v>
      </c>
    </row>
    <row r="34" spans="1:9" ht="24" customHeight="1">
      <c r="A34" s="8" t="s">
        <v>690</v>
      </c>
      <c r="B34" s="7" t="s">
        <v>316</v>
      </c>
      <c r="C34" s="8" t="s">
        <v>5</v>
      </c>
      <c r="D34" s="8" t="s">
        <v>315</v>
      </c>
      <c r="E34" s="40" t="s">
        <v>99</v>
      </c>
      <c r="F34" s="105">
        <v>80</v>
      </c>
      <c r="G34" s="6">
        <v>24.16</v>
      </c>
      <c r="H34" s="6">
        <f t="shared" si="0"/>
        <v>30.192752</v>
      </c>
      <c r="I34" s="6">
        <f t="shared" si="5"/>
        <v>2415.4201599999997</v>
      </c>
    </row>
    <row r="35" spans="1:9" ht="24" customHeight="1">
      <c r="A35" s="8" t="s">
        <v>691</v>
      </c>
      <c r="B35" s="7" t="s">
        <v>314</v>
      </c>
      <c r="C35" s="8" t="s">
        <v>5</v>
      </c>
      <c r="D35" s="8" t="s">
        <v>313</v>
      </c>
      <c r="E35" s="40" t="s">
        <v>99</v>
      </c>
      <c r="F35" s="105">
        <v>80</v>
      </c>
      <c r="G35" s="6">
        <v>20.48</v>
      </c>
      <c r="H35" s="6">
        <f t="shared" si="0"/>
        <v>25.593856000000002</v>
      </c>
      <c r="I35" s="6">
        <f t="shared" si="5"/>
        <v>2047.5084800000002</v>
      </c>
    </row>
    <row r="36" spans="1:9" ht="38.25">
      <c r="A36" s="8" t="s">
        <v>692</v>
      </c>
      <c r="B36" s="7" t="s">
        <v>312</v>
      </c>
      <c r="C36" s="8" t="s">
        <v>5</v>
      </c>
      <c r="D36" s="8" t="s">
        <v>311</v>
      </c>
      <c r="E36" s="40" t="s">
        <v>677</v>
      </c>
      <c r="F36" s="105">
        <v>211.44</v>
      </c>
      <c r="G36" s="6">
        <v>619.34</v>
      </c>
      <c r="H36" s="6">
        <f t="shared" si="0"/>
        <v>773.989198</v>
      </c>
      <c r="I36" s="6">
        <f t="shared" si="5"/>
        <v>163652.27602512</v>
      </c>
    </row>
    <row r="37" spans="1:9" ht="24" customHeight="1">
      <c r="A37" s="8" t="s">
        <v>693</v>
      </c>
      <c r="B37" s="7">
        <v>4977</v>
      </c>
      <c r="C37" s="8" t="s">
        <v>545</v>
      </c>
      <c r="D37" s="8" t="s">
        <v>673</v>
      </c>
      <c r="E37" s="40" t="s">
        <v>188</v>
      </c>
      <c r="F37" s="105">
        <v>1050</v>
      </c>
      <c r="G37" s="6">
        <v>12.14</v>
      </c>
      <c r="H37" s="6">
        <f t="shared" si="0"/>
        <v>15.171358000000001</v>
      </c>
      <c r="I37" s="6">
        <f aca="true" t="shared" si="6" ref="I37">H37*F37</f>
        <v>15929.925900000002</v>
      </c>
    </row>
    <row r="38" spans="1:9" ht="24" customHeight="1">
      <c r="A38" s="8" t="s">
        <v>694</v>
      </c>
      <c r="B38" s="7">
        <v>4977</v>
      </c>
      <c r="C38" s="8" t="s">
        <v>545</v>
      </c>
      <c r="D38" s="8" t="s">
        <v>674</v>
      </c>
      <c r="E38" s="40" t="s">
        <v>188</v>
      </c>
      <c r="F38" s="105">
        <v>1050</v>
      </c>
      <c r="G38" s="6">
        <v>8.07</v>
      </c>
      <c r="H38" s="6">
        <f t="shared" si="0"/>
        <v>10.085079</v>
      </c>
      <c r="I38" s="6">
        <f aca="true" t="shared" si="7" ref="I38:I42">H38*F38</f>
        <v>10589.33295</v>
      </c>
    </row>
    <row r="39" spans="1:9" ht="24" customHeight="1">
      <c r="A39" s="8" t="s">
        <v>695</v>
      </c>
      <c r="B39" s="42" t="s">
        <v>808</v>
      </c>
      <c r="C39" s="43" t="s">
        <v>5</v>
      </c>
      <c r="D39" s="43" t="s">
        <v>809</v>
      </c>
      <c r="E39" s="40" t="s">
        <v>99</v>
      </c>
      <c r="F39" s="105">
        <v>736</v>
      </c>
      <c r="G39" s="44">
        <v>157.5</v>
      </c>
      <c r="H39" s="6">
        <f t="shared" si="0"/>
        <v>196.82775</v>
      </c>
      <c r="I39" s="6">
        <f t="shared" si="7"/>
        <v>144865.22400000002</v>
      </c>
    </row>
    <row r="40" spans="1:9" ht="24" customHeight="1">
      <c r="A40" s="8" t="s">
        <v>696</v>
      </c>
      <c r="B40" s="42" t="s">
        <v>675</v>
      </c>
      <c r="C40" s="43" t="s">
        <v>5</v>
      </c>
      <c r="D40" s="43" t="s">
        <v>676</v>
      </c>
      <c r="E40" s="157" t="s">
        <v>99</v>
      </c>
      <c r="F40" s="105">
        <v>736</v>
      </c>
      <c r="G40" s="44">
        <v>28.68</v>
      </c>
      <c r="H40" s="6">
        <f t="shared" si="0"/>
        <v>35.841396</v>
      </c>
      <c r="I40" s="6">
        <f aca="true" t="shared" si="8" ref="I40">H40*F40</f>
        <v>26379.267456</v>
      </c>
    </row>
    <row r="41" spans="1:9" ht="24" customHeight="1">
      <c r="A41" s="8" t="s">
        <v>697</v>
      </c>
      <c r="B41" s="7">
        <v>3777</v>
      </c>
      <c r="C41" s="8" t="s">
        <v>5</v>
      </c>
      <c r="D41" s="8" t="s">
        <v>810</v>
      </c>
      <c r="E41" s="40" t="s">
        <v>188</v>
      </c>
      <c r="F41" s="105">
        <v>4095</v>
      </c>
      <c r="G41" s="6">
        <v>2.05</v>
      </c>
      <c r="H41" s="6">
        <f t="shared" si="0"/>
        <v>2.5618849999999997</v>
      </c>
      <c r="I41" s="6">
        <f aca="true" t="shared" si="9" ref="I41">H41*F41</f>
        <v>10490.919075</v>
      </c>
    </row>
    <row r="42" spans="1:9" ht="24" customHeight="1">
      <c r="A42" s="8" t="s">
        <v>698</v>
      </c>
      <c r="B42" s="42" t="s">
        <v>678</v>
      </c>
      <c r="C42" s="43" t="s">
        <v>5</v>
      </c>
      <c r="D42" s="43" t="s">
        <v>811</v>
      </c>
      <c r="E42" s="40" t="s">
        <v>59</v>
      </c>
      <c r="F42" s="105">
        <v>180</v>
      </c>
      <c r="G42" s="6">
        <v>108.56</v>
      </c>
      <c r="H42" s="6">
        <f t="shared" si="0"/>
        <v>135.66743200000002</v>
      </c>
      <c r="I42" s="6">
        <f t="shared" si="7"/>
        <v>24420.137760000005</v>
      </c>
    </row>
    <row r="43" spans="1:9" ht="24" customHeight="1">
      <c r="A43" s="10" t="s">
        <v>309</v>
      </c>
      <c r="B43" s="10"/>
      <c r="C43" s="10"/>
      <c r="D43" s="10" t="s">
        <v>308</v>
      </c>
      <c r="E43" s="45"/>
      <c r="F43" s="107"/>
      <c r="G43" s="10"/>
      <c r="H43" s="10"/>
      <c r="I43" s="9">
        <f>SUM(I44:I48)</f>
        <v>226892.68530836998</v>
      </c>
    </row>
    <row r="44" spans="1:9" ht="32.25" customHeight="1">
      <c r="A44" s="8" t="s">
        <v>307</v>
      </c>
      <c r="B44" s="7" t="s">
        <v>543</v>
      </c>
      <c r="C44" s="8" t="s">
        <v>5</v>
      </c>
      <c r="D44" s="36" t="s">
        <v>544</v>
      </c>
      <c r="E44" s="40" t="s">
        <v>188</v>
      </c>
      <c r="F44" s="105">
        <v>1067.89</v>
      </c>
      <c r="G44" s="6">
        <v>21.5</v>
      </c>
      <c r="H44" s="6">
        <f t="shared" si="0"/>
        <v>26.86855</v>
      </c>
      <c r="I44" s="6">
        <f>H44*F44</f>
        <v>28692.655859500002</v>
      </c>
    </row>
    <row r="45" spans="1:9" ht="32.25" customHeight="1">
      <c r="A45" s="8" t="s">
        <v>549</v>
      </c>
      <c r="B45" s="7">
        <v>10020</v>
      </c>
      <c r="C45" s="8" t="s">
        <v>545</v>
      </c>
      <c r="D45" s="36" t="s">
        <v>546</v>
      </c>
      <c r="E45" s="40" t="s">
        <v>188</v>
      </c>
      <c r="F45" s="105">
        <v>1016.71</v>
      </c>
      <c r="G45" s="6">
        <v>119.84</v>
      </c>
      <c r="H45" s="6">
        <f t="shared" si="0"/>
        <v>149.764048</v>
      </c>
      <c r="I45" s="6">
        <f>H45*F45</f>
        <v>152266.60524208</v>
      </c>
    </row>
    <row r="46" spans="1:9" ht="27" customHeight="1">
      <c r="A46" s="8" t="s">
        <v>547</v>
      </c>
      <c r="B46" s="7" t="s">
        <v>306</v>
      </c>
      <c r="C46" s="8" t="s">
        <v>5</v>
      </c>
      <c r="D46" s="36" t="s">
        <v>305</v>
      </c>
      <c r="E46" s="40" t="s">
        <v>188</v>
      </c>
      <c r="F46" s="105">
        <v>183.14</v>
      </c>
      <c r="G46" s="6">
        <v>109.57</v>
      </c>
      <c r="H46" s="6">
        <f t="shared" si="0"/>
        <v>136.92962899999998</v>
      </c>
      <c r="I46" s="6">
        <f>H46*F46</f>
        <v>25077.292255059994</v>
      </c>
    </row>
    <row r="47" spans="1:9" ht="24" customHeight="1">
      <c r="A47" s="8" t="s">
        <v>550</v>
      </c>
      <c r="B47" s="7">
        <v>8932</v>
      </c>
      <c r="C47" s="8" t="s">
        <v>545</v>
      </c>
      <c r="D47" s="36" t="s">
        <v>548</v>
      </c>
      <c r="E47" s="40" t="s">
        <v>188</v>
      </c>
      <c r="F47" s="105">
        <v>247.53</v>
      </c>
      <c r="G47" s="6">
        <v>16.53</v>
      </c>
      <c r="H47" s="6">
        <f t="shared" si="0"/>
        <v>20.657541000000002</v>
      </c>
      <c r="I47" s="6">
        <f>H47*F47</f>
        <v>5113.36112373</v>
      </c>
    </row>
    <row r="48" spans="1:9" ht="24" customHeight="1">
      <c r="A48" s="8" t="s">
        <v>620</v>
      </c>
      <c r="B48" s="7">
        <v>9435</v>
      </c>
      <c r="C48" s="8" t="s">
        <v>545</v>
      </c>
      <c r="D48" s="36" t="s">
        <v>621</v>
      </c>
      <c r="E48" s="40" t="s">
        <v>188</v>
      </c>
      <c r="F48" s="105">
        <v>226</v>
      </c>
      <c r="G48" s="6">
        <v>55.74</v>
      </c>
      <c r="H48" s="6">
        <f t="shared" si="0"/>
        <v>69.658278</v>
      </c>
      <c r="I48" s="6">
        <f>H48*F48</f>
        <v>15742.770827999999</v>
      </c>
    </row>
    <row r="49" spans="1:9" ht="24" customHeight="1">
      <c r="A49" s="10" t="s">
        <v>304</v>
      </c>
      <c r="B49" s="10"/>
      <c r="C49" s="10"/>
      <c r="D49" s="10" t="s">
        <v>303</v>
      </c>
      <c r="E49" s="45"/>
      <c r="F49" s="107"/>
      <c r="G49" s="10"/>
      <c r="H49" s="10"/>
      <c r="I49" s="9">
        <f>I50</f>
        <v>150874.718875</v>
      </c>
    </row>
    <row r="50" spans="1:9" ht="25.5">
      <c r="A50" s="8" t="s">
        <v>302</v>
      </c>
      <c r="B50" s="7" t="s">
        <v>301</v>
      </c>
      <c r="C50" s="8" t="s">
        <v>5</v>
      </c>
      <c r="D50" s="8" t="s">
        <v>300</v>
      </c>
      <c r="E50" s="40" t="s">
        <v>188</v>
      </c>
      <c r="F50" s="105">
        <v>1637</v>
      </c>
      <c r="G50" s="6">
        <v>73.75</v>
      </c>
      <c r="H50" s="6">
        <f t="shared" si="0"/>
        <v>92.165375</v>
      </c>
      <c r="I50" s="6">
        <f>H50*F50</f>
        <v>150874.718875</v>
      </c>
    </row>
    <row r="51" spans="1:9" ht="24" customHeight="1">
      <c r="A51" s="10" t="s">
        <v>299</v>
      </c>
      <c r="B51" s="10"/>
      <c r="C51" s="10"/>
      <c r="D51" s="10" t="s">
        <v>298</v>
      </c>
      <c r="E51" s="45"/>
      <c r="F51" s="107"/>
      <c r="G51" s="10"/>
      <c r="H51" s="10"/>
      <c r="I51" s="9">
        <f>SUM(I52:I55)</f>
        <v>747471.8716360921</v>
      </c>
    </row>
    <row r="52" spans="1:9" ht="35.25" customHeight="1">
      <c r="A52" s="8" t="s">
        <v>297</v>
      </c>
      <c r="B52" s="7">
        <v>87251</v>
      </c>
      <c r="C52" s="8" t="s">
        <v>5</v>
      </c>
      <c r="D52" s="8" t="s">
        <v>541</v>
      </c>
      <c r="E52" s="40" t="s">
        <v>188</v>
      </c>
      <c r="F52" s="105">
        <v>334.22</v>
      </c>
      <c r="G52" s="6">
        <v>47.16</v>
      </c>
      <c r="H52" s="6">
        <f t="shared" si="0"/>
        <v>58.935852</v>
      </c>
      <c r="I52" s="6">
        <f aca="true" t="shared" si="10" ref="I52:I55">H52*F52</f>
        <v>19697.54045544</v>
      </c>
    </row>
    <row r="53" spans="1:11" ht="21" customHeight="1">
      <c r="A53" s="31" t="s">
        <v>296</v>
      </c>
      <c r="B53" s="30">
        <v>12704</v>
      </c>
      <c r="C53" s="31" t="s">
        <v>545</v>
      </c>
      <c r="D53" s="31" t="s">
        <v>570</v>
      </c>
      <c r="E53" s="40" t="s">
        <v>188</v>
      </c>
      <c r="F53" s="106">
        <v>1526</v>
      </c>
      <c r="G53" s="32">
        <v>375.76</v>
      </c>
      <c r="H53" s="6">
        <f t="shared" si="0"/>
        <v>469.587272</v>
      </c>
      <c r="I53" s="6">
        <f t="shared" si="10"/>
        <v>716590.177072</v>
      </c>
      <c r="K53" s="1" t="s">
        <v>474</v>
      </c>
    </row>
    <row r="54" spans="1:9" ht="20.25" customHeight="1">
      <c r="A54" s="31" t="s">
        <v>566</v>
      </c>
      <c r="B54" s="7" t="s">
        <v>187</v>
      </c>
      <c r="C54" s="8" t="s">
        <v>5</v>
      </c>
      <c r="D54" s="8" t="s">
        <v>160</v>
      </c>
      <c r="E54" s="40" t="s">
        <v>99</v>
      </c>
      <c r="F54" s="105">
        <f>0.171*1526</f>
        <v>260.946</v>
      </c>
      <c r="G54" s="44">
        <v>24.31</v>
      </c>
      <c r="H54" s="6">
        <f t="shared" si="0"/>
        <v>30.380207</v>
      </c>
      <c r="I54" s="6">
        <f t="shared" si="10"/>
        <v>7927.5934958220005</v>
      </c>
    </row>
    <row r="55" spans="1:11" ht="18.75" customHeight="1">
      <c r="A55" s="31" t="s">
        <v>567</v>
      </c>
      <c r="B55" s="42" t="s">
        <v>568</v>
      </c>
      <c r="C55" s="43" t="s">
        <v>5</v>
      </c>
      <c r="D55" s="43" t="s">
        <v>569</v>
      </c>
      <c r="E55" s="157" t="s">
        <v>99</v>
      </c>
      <c r="F55" s="105">
        <f>0.085*1526</f>
        <v>129.71</v>
      </c>
      <c r="G55" s="44">
        <v>20.09</v>
      </c>
      <c r="H55" s="6">
        <f t="shared" si="0"/>
        <v>25.106473</v>
      </c>
      <c r="I55" s="6">
        <f t="shared" si="10"/>
        <v>3256.5606128300005</v>
      </c>
      <c r="K55" s="1" t="s">
        <v>474</v>
      </c>
    </row>
    <row r="56" spans="1:9" ht="24" customHeight="1">
      <c r="A56" s="10" t="s">
        <v>295</v>
      </c>
      <c r="B56" s="10"/>
      <c r="C56" s="10"/>
      <c r="D56" s="10" t="s">
        <v>294</v>
      </c>
      <c r="E56" s="45"/>
      <c r="F56" s="107"/>
      <c r="G56" s="10"/>
      <c r="H56" s="10"/>
      <c r="I56" s="9">
        <f>SUM(I57:I61)</f>
        <v>485302.56592404004</v>
      </c>
    </row>
    <row r="57" spans="1:9" ht="25.5">
      <c r="A57" s="8" t="s">
        <v>293</v>
      </c>
      <c r="B57" s="7">
        <v>87269</v>
      </c>
      <c r="C57" s="8" t="s">
        <v>5</v>
      </c>
      <c r="D57" s="8" t="s">
        <v>542</v>
      </c>
      <c r="E57" s="40" t="s">
        <v>188</v>
      </c>
      <c r="F57" s="105">
        <v>1184.92</v>
      </c>
      <c r="G57" s="6">
        <v>60.96</v>
      </c>
      <c r="H57" s="6">
        <f t="shared" si="0"/>
        <v>76.181712</v>
      </c>
      <c r="I57" s="6">
        <f aca="true" t="shared" si="11" ref="I57:I61">H57*F57</f>
        <v>90269.23418304001</v>
      </c>
    </row>
    <row r="58" spans="1:9" ht="25.5">
      <c r="A58" s="8" t="s">
        <v>292</v>
      </c>
      <c r="B58" s="7">
        <v>87908</v>
      </c>
      <c r="C58" s="8" t="s">
        <v>5</v>
      </c>
      <c r="D58" s="8" t="s">
        <v>291</v>
      </c>
      <c r="E58" s="40" t="s">
        <v>188</v>
      </c>
      <c r="F58" s="105">
        <v>3274</v>
      </c>
      <c r="G58" s="6">
        <v>7.62</v>
      </c>
      <c r="H58" s="6">
        <f t="shared" si="0"/>
        <v>9.522714</v>
      </c>
      <c r="I58" s="6">
        <f t="shared" si="11"/>
        <v>31177.365636000002</v>
      </c>
    </row>
    <row r="59" spans="1:9" ht="38.25">
      <c r="A59" s="8" t="s">
        <v>290</v>
      </c>
      <c r="B59" s="7" t="s">
        <v>289</v>
      </c>
      <c r="C59" s="8" t="s">
        <v>5</v>
      </c>
      <c r="D59" s="8" t="s">
        <v>288</v>
      </c>
      <c r="E59" s="40" t="s">
        <v>188</v>
      </c>
      <c r="F59" s="105">
        <v>3274</v>
      </c>
      <c r="G59" s="6">
        <v>61.81</v>
      </c>
      <c r="H59" s="6">
        <f t="shared" si="0"/>
        <v>77.24395700000001</v>
      </c>
      <c r="I59" s="6">
        <f t="shared" si="11"/>
        <v>252896.71521800003</v>
      </c>
    </row>
    <row r="60" spans="1:9" ht="25.5">
      <c r="A60" s="8" t="s">
        <v>287</v>
      </c>
      <c r="B60" s="7" t="s">
        <v>286</v>
      </c>
      <c r="C60" s="8" t="s">
        <v>5</v>
      </c>
      <c r="D60" s="8" t="s">
        <v>285</v>
      </c>
      <c r="E60" s="40" t="s">
        <v>59</v>
      </c>
      <c r="F60" s="105">
        <v>160</v>
      </c>
      <c r="G60" s="6">
        <v>101.77</v>
      </c>
      <c r="H60" s="6">
        <f t="shared" si="0"/>
        <v>127.181969</v>
      </c>
      <c r="I60" s="6">
        <f t="shared" si="11"/>
        <v>20349.11504</v>
      </c>
    </row>
    <row r="61" spans="1:9" ht="25.5">
      <c r="A61" s="8" t="s">
        <v>284</v>
      </c>
      <c r="B61" s="7" t="s">
        <v>283</v>
      </c>
      <c r="C61" s="8" t="s">
        <v>5</v>
      </c>
      <c r="D61" s="8" t="s">
        <v>282</v>
      </c>
      <c r="E61" s="40" t="s">
        <v>188</v>
      </c>
      <c r="F61" s="105">
        <v>3247</v>
      </c>
      <c r="G61" s="6">
        <v>22.33</v>
      </c>
      <c r="H61" s="6">
        <f t="shared" si="0"/>
        <v>27.905800999999997</v>
      </c>
      <c r="I61" s="6">
        <f t="shared" si="11"/>
        <v>90610.13584699998</v>
      </c>
    </row>
    <row r="62" spans="1:9" ht="24" customHeight="1">
      <c r="A62" s="10" t="s">
        <v>281</v>
      </c>
      <c r="B62" s="10"/>
      <c r="C62" s="10"/>
      <c r="D62" s="10" t="s">
        <v>280</v>
      </c>
      <c r="E62" s="45"/>
      <c r="F62" s="107"/>
      <c r="G62" s="10"/>
      <c r="H62" s="10"/>
      <c r="I62" s="9">
        <f>SUM(I63:I65)</f>
        <v>663648.90427762</v>
      </c>
    </row>
    <row r="63" spans="1:9" ht="25.5">
      <c r="A63" s="8" t="s">
        <v>279</v>
      </c>
      <c r="B63" s="7" t="s">
        <v>278</v>
      </c>
      <c r="C63" s="8" t="s">
        <v>5</v>
      </c>
      <c r="D63" s="8" t="s">
        <v>277</v>
      </c>
      <c r="E63" s="40" t="s">
        <v>188</v>
      </c>
      <c r="F63" s="105">
        <v>2452.31</v>
      </c>
      <c r="G63" s="6">
        <v>183.4</v>
      </c>
      <c r="H63" s="6">
        <f t="shared" si="0"/>
        <v>229.19498000000002</v>
      </c>
      <c r="I63" s="6">
        <f aca="true" t="shared" si="12" ref="I63:I65">H63*F63</f>
        <v>562057.1414038</v>
      </c>
    </row>
    <row r="64" spans="1:9" ht="15">
      <c r="A64" s="8" t="s">
        <v>276</v>
      </c>
      <c r="B64" s="7" t="s">
        <v>275</v>
      </c>
      <c r="C64" s="8" t="s">
        <v>5</v>
      </c>
      <c r="D64" s="8" t="s">
        <v>274</v>
      </c>
      <c r="E64" s="40" t="s">
        <v>188</v>
      </c>
      <c r="F64" s="105">
        <v>2130.42</v>
      </c>
      <c r="G64" s="6">
        <v>37.43</v>
      </c>
      <c r="H64" s="6">
        <f t="shared" si="0"/>
        <v>46.776271</v>
      </c>
      <c r="I64" s="6">
        <f t="shared" si="12"/>
        <v>99653.10326382001</v>
      </c>
    </row>
    <row r="65" spans="1:9" ht="15">
      <c r="A65" s="8" t="s">
        <v>553</v>
      </c>
      <c r="B65" s="7">
        <v>96486</v>
      </c>
      <c r="C65" s="8" t="s">
        <v>5</v>
      </c>
      <c r="D65" s="8" t="s">
        <v>554</v>
      </c>
      <c r="E65" s="40" t="s">
        <v>188</v>
      </c>
      <c r="F65" s="105">
        <v>15</v>
      </c>
      <c r="G65" s="6">
        <v>103.42</v>
      </c>
      <c r="H65" s="6">
        <f t="shared" si="0"/>
        <v>129.243974</v>
      </c>
      <c r="I65" s="6">
        <f t="shared" si="12"/>
        <v>1938.6596100000002</v>
      </c>
    </row>
    <row r="66" spans="1:9" ht="24" customHeight="1">
      <c r="A66" s="10" t="s">
        <v>273</v>
      </c>
      <c r="B66" s="10"/>
      <c r="C66" s="10"/>
      <c r="D66" s="10" t="s">
        <v>272</v>
      </c>
      <c r="E66" s="45"/>
      <c r="F66" s="107"/>
      <c r="G66" s="10"/>
      <c r="H66" s="10"/>
      <c r="I66" s="9">
        <f>SUM(I67:I73)</f>
        <v>199710.96736172</v>
      </c>
    </row>
    <row r="67" spans="1:9" ht="48" customHeight="1">
      <c r="A67" s="8" t="s">
        <v>844</v>
      </c>
      <c r="B67" s="7" t="s">
        <v>271</v>
      </c>
      <c r="C67" s="8" t="s">
        <v>5</v>
      </c>
      <c r="D67" s="8" t="s">
        <v>270</v>
      </c>
      <c r="E67" s="40" t="s">
        <v>13</v>
      </c>
      <c r="F67" s="105">
        <v>70</v>
      </c>
      <c r="G67" s="6">
        <v>760.81</v>
      </c>
      <c r="H67" s="6">
        <f t="shared" si="0"/>
        <v>950.7842569999999</v>
      </c>
      <c r="I67" s="6">
        <f>H67*F67</f>
        <v>66554.89799</v>
      </c>
    </row>
    <row r="68" spans="1:9" ht="24" customHeight="1">
      <c r="A68" s="14" t="s">
        <v>845</v>
      </c>
      <c r="B68" s="13">
        <v>12065</v>
      </c>
      <c r="C68" s="14" t="s">
        <v>545</v>
      </c>
      <c r="D68" s="14" t="s">
        <v>269</v>
      </c>
      <c r="E68" s="39" t="s">
        <v>188</v>
      </c>
      <c r="F68" s="104">
        <f>8*1.4*2.1</f>
        <v>23.52</v>
      </c>
      <c r="G68" s="12">
        <v>1183.13</v>
      </c>
      <c r="H68" s="12">
        <f t="shared" si="0"/>
        <v>1478.557561</v>
      </c>
      <c r="I68" s="12">
        <f aca="true" t="shared" si="13" ref="I68:I73">H68*F68</f>
        <v>34775.67383472</v>
      </c>
    </row>
    <row r="69" spans="1:9" ht="24" customHeight="1">
      <c r="A69" s="14" t="s">
        <v>846</v>
      </c>
      <c r="B69" s="13">
        <v>1772</v>
      </c>
      <c r="C69" s="14" t="s">
        <v>545</v>
      </c>
      <c r="D69" s="14" t="s">
        <v>268</v>
      </c>
      <c r="E69" s="39" t="s">
        <v>13</v>
      </c>
      <c r="F69" s="104">
        <v>60</v>
      </c>
      <c r="G69" s="12">
        <v>1233.2</v>
      </c>
      <c r="H69" s="12">
        <f t="shared" si="0"/>
        <v>1541.13004</v>
      </c>
      <c r="I69" s="12">
        <f t="shared" si="13"/>
        <v>92467.8024</v>
      </c>
    </row>
    <row r="70" spans="1:9" ht="24" customHeight="1">
      <c r="A70" s="14" t="s">
        <v>847</v>
      </c>
      <c r="B70" s="13">
        <v>3543</v>
      </c>
      <c r="C70" s="14" t="s">
        <v>545</v>
      </c>
      <c r="D70" s="14" t="s">
        <v>560</v>
      </c>
      <c r="E70" s="39" t="s">
        <v>13</v>
      </c>
      <c r="F70" s="104">
        <v>4</v>
      </c>
      <c r="G70" s="12">
        <v>664.06</v>
      </c>
      <c r="H70" s="12">
        <f t="shared" si="0"/>
        <v>829.875782</v>
      </c>
      <c r="I70" s="12">
        <f t="shared" si="13"/>
        <v>3319.503128</v>
      </c>
    </row>
    <row r="71" spans="1:9" ht="24" customHeight="1">
      <c r="A71" s="14" t="s">
        <v>848</v>
      </c>
      <c r="B71" s="13">
        <v>3544</v>
      </c>
      <c r="C71" s="14" t="s">
        <v>545</v>
      </c>
      <c r="D71" s="14" t="s">
        <v>561</v>
      </c>
      <c r="E71" s="39" t="s">
        <v>13</v>
      </c>
      <c r="F71" s="104">
        <v>1</v>
      </c>
      <c r="G71" s="12">
        <v>680.34</v>
      </c>
      <c r="H71" s="12">
        <f aca="true" t="shared" si="14" ref="H71:H73">G71+G71*0.2497</f>
        <v>850.220898</v>
      </c>
      <c r="I71" s="12">
        <f t="shared" si="13"/>
        <v>850.220898</v>
      </c>
    </row>
    <row r="72" spans="1:9" ht="24" customHeight="1">
      <c r="A72" s="14" t="s">
        <v>849</v>
      </c>
      <c r="B72" s="13">
        <v>9982</v>
      </c>
      <c r="C72" s="14" t="s">
        <v>545</v>
      </c>
      <c r="D72" s="14" t="s">
        <v>562</v>
      </c>
      <c r="E72" s="39" t="s">
        <v>13</v>
      </c>
      <c r="F72" s="104">
        <v>1</v>
      </c>
      <c r="G72" s="12">
        <v>1167.05</v>
      </c>
      <c r="H72" s="12">
        <f t="shared" si="14"/>
        <v>1458.4623849999998</v>
      </c>
      <c r="I72" s="12">
        <f t="shared" si="13"/>
        <v>1458.4623849999998</v>
      </c>
    </row>
    <row r="73" spans="1:9" ht="24" customHeight="1">
      <c r="A73" s="14" t="s">
        <v>850</v>
      </c>
      <c r="B73" s="13">
        <v>13110</v>
      </c>
      <c r="C73" s="14" t="s">
        <v>545</v>
      </c>
      <c r="D73" s="14" t="s">
        <v>563</v>
      </c>
      <c r="E73" s="39" t="s">
        <v>13</v>
      </c>
      <c r="F73" s="104">
        <v>1</v>
      </c>
      <c r="G73" s="12">
        <v>227.58</v>
      </c>
      <c r="H73" s="12">
        <f t="shared" si="14"/>
        <v>284.40672600000005</v>
      </c>
      <c r="I73" s="12">
        <f t="shared" si="13"/>
        <v>284.40672600000005</v>
      </c>
    </row>
    <row r="74" spans="1:9" ht="24" customHeight="1">
      <c r="A74" s="10" t="s">
        <v>267</v>
      </c>
      <c r="B74" s="10"/>
      <c r="C74" s="10"/>
      <c r="D74" s="10" t="s">
        <v>266</v>
      </c>
      <c r="E74" s="45"/>
      <c r="F74" s="107"/>
      <c r="G74" s="10"/>
      <c r="H74" s="10"/>
      <c r="I74" s="9">
        <f>SUM(I75:I76)</f>
        <v>14707.644318</v>
      </c>
    </row>
    <row r="75" spans="1:9" ht="24" customHeight="1">
      <c r="A75" s="8" t="s">
        <v>265</v>
      </c>
      <c r="B75" s="7" t="s">
        <v>264</v>
      </c>
      <c r="C75" s="8" t="s">
        <v>5</v>
      </c>
      <c r="D75" s="8" t="s">
        <v>263</v>
      </c>
      <c r="E75" s="40" t="s">
        <v>59</v>
      </c>
      <c r="F75" s="105">
        <v>90</v>
      </c>
      <c r="G75" s="6">
        <v>110.91</v>
      </c>
      <c r="H75" s="6">
        <f aca="true" t="shared" si="15" ref="H75:H112">G75+G75*0.2497</f>
        <v>138.604227</v>
      </c>
      <c r="I75" s="6">
        <f>H75*F75</f>
        <v>12474.380430000001</v>
      </c>
    </row>
    <row r="76" spans="1:9" ht="25.5">
      <c r="A76" s="14" t="s">
        <v>262</v>
      </c>
      <c r="B76" s="13">
        <v>36888</v>
      </c>
      <c r="C76" s="14" t="s">
        <v>5</v>
      </c>
      <c r="D76" s="14" t="s">
        <v>261</v>
      </c>
      <c r="E76" s="39" t="s">
        <v>59</v>
      </c>
      <c r="F76" s="104">
        <v>48</v>
      </c>
      <c r="G76" s="12">
        <v>37.23</v>
      </c>
      <c r="H76" s="12">
        <f t="shared" si="15"/>
        <v>46.526331</v>
      </c>
      <c r="I76" s="12">
        <f aca="true" t="shared" si="16" ref="I76">H76*F76</f>
        <v>2233.263888</v>
      </c>
    </row>
    <row r="77" spans="1:9" ht="24" customHeight="1">
      <c r="A77" s="10" t="s">
        <v>260</v>
      </c>
      <c r="B77" s="10"/>
      <c r="C77" s="10"/>
      <c r="D77" s="10" t="s">
        <v>259</v>
      </c>
      <c r="E77" s="45"/>
      <c r="F77" s="107"/>
      <c r="G77" s="10"/>
      <c r="H77" s="10"/>
      <c r="I77" s="9">
        <f>SUM(I78:I82)</f>
        <v>638748.8600978099</v>
      </c>
    </row>
    <row r="78" spans="1:9" ht="24" customHeight="1">
      <c r="A78" s="8" t="s">
        <v>258</v>
      </c>
      <c r="B78" s="7">
        <v>96134</v>
      </c>
      <c r="C78" s="8" t="s">
        <v>5</v>
      </c>
      <c r="D78" s="36" t="s">
        <v>565</v>
      </c>
      <c r="E78" s="40" t="s">
        <v>188</v>
      </c>
      <c r="F78" s="105">
        <v>6000</v>
      </c>
      <c r="G78" s="6">
        <v>43.66</v>
      </c>
      <c r="H78" s="6">
        <f t="shared" si="15"/>
        <v>54.561901999999996</v>
      </c>
      <c r="I78" s="6">
        <f aca="true" t="shared" si="17" ref="I78:I82">H78*F78</f>
        <v>327371.41199999995</v>
      </c>
    </row>
    <row r="79" spans="1:9" ht="21.75" customHeight="1">
      <c r="A79" s="8" t="s">
        <v>557</v>
      </c>
      <c r="B79" s="7" t="s">
        <v>257</v>
      </c>
      <c r="C79" s="8" t="s">
        <v>5</v>
      </c>
      <c r="D79" s="36" t="s">
        <v>256</v>
      </c>
      <c r="E79" s="40" t="s">
        <v>188</v>
      </c>
      <c r="F79" s="105">
        <v>3302.93</v>
      </c>
      <c r="G79" s="6">
        <v>2.61</v>
      </c>
      <c r="H79" s="6">
        <f t="shared" si="15"/>
        <v>3.261717</v>
      </c>
      <c r="I79" s="6">
        <f t="shared" si="17"/>
        <v>10773.22293081</v>
      </c>
    </row>
    <row r="80" spans="1:9" ht="24" customHeight="1">
      <c r="A80" s="8" t="s">
        <v>558</v>
      </c>
      <c r="B80" s="7">
        <v>88488</v>
      </c>
      <c r="C80" s="8" t="s">
        <v>5</v>
      </c>
      <c r="D80" s="36" t="s">
        <v>564</v>
      </c>
      <c r="E80" s="40" t="s">
        <v>188</v>
      </c>
      <c r="F80" s="105">
        <v>6000</v>
      </c>
      <c r="G80" s="6">
        <v>18.01</v>
      </c>
      <c r="H80" s="6">
        <f t="shared" si="15"/>
        <v>22.507097</v>
      </c>
      <c r="I80" s="6">
        <f t="shared" si="17"/>
        <v>135042.58200000002</v>
      </c>
    </row>
    <row r="81" spans="1:9" ht="24" customHeight="1">
      <c r="A81" s="8" t="s">
        <v>556</v>
      </c>
      <c r="B81" s="7">
        <v>88489</v>
      </c>
      <c r="C81" s="8" t="s">
        <v>5</v>
      </c>
      <c r="D81" s="36" t="s">
        <v>255</v>
      </c>
      <c r="E81" s="40" t="s">
        <v>188</v>
      </c>
      <c r="F81" s="105">
        <v>3303</v>
      </c>
      <c r="G81" s="6">
        <v>16.17</v>
      </c>
      <c r="H81" s="6">
        <f t="shared" si="15"/>
        <v>20.207649000000004</v>
      </c>
      <c r="I81" s="6">
        <f t="shared" si="17"/>
        <v>66745.86464700001</v>
      </c>
    </row>
    <row r="82" spans="1:9" ht="24" customHeight="1">
      <c r="A82" s="8" t="s">
        <v>851</v>
      </c>
      <c r="B82" s="7">
        <v>100754</v>
      </c>
      <c r="C82" s="8" t="s">
        <v>5</v>
      </c>
      <c r="D82" s="36" t="s">
        <v>559</v>
      </c>
      <c r="E82" s="40" t="s">
        <v>188</v>
      </c>
      <c r="F82" s="105">
        <v>3018</v>
      </c>
      <c r="G82" s="6">
        <v>26.2</v>
      </c>
      <c r="H82" s="6">
        <f t="shared" si="15"/>
        <v>32.74214</v>
      </c>
      <c r="I82" s="6">
        <f t="shared" si="17"/>
        <v>98815.77851999999</v>
      </c>
    </row>
    <row r="83" spans="1:9" ht="24" customHeight="1">
      <c r="A83" s="10" t="s">
        <v>254</v>
      </c>
      <c r="B83" s="10"/>
      <c r="C83" s="10"/>
      <c r="D83" s="10" t="s">
        <v>253</v>
      </c>
      <c r="E83" s="45"/>
      <c r="F83" s="107"/>
      <c r="G83" s="10"/>
      <c r="H83" s="10"/>
      <c r="I83" s="9">
        <f>SUM(I84:I93)</f>
        <v>266173.752964</v>
      </c>
    </row>
    <row r="84" spans="1:9" ht="36" customHeight="1">
      <c r="A84" s="8" t="s">
        <v>252</v>
      </c>
      <c r="B84" s="7" t="s">
        <v>251</v>
      </c>
      <c r="C84" s="8" t="s">
        <v>5</v>
      </c>
      <c r="D84" s="8" t="s">
        <v>250</v>
      </c>
      <c r="E84" s="40" t="s">
        <v>13</v>
      </c>
      <c r="F84" s="105">
        <v>60</v>
      </c>
      <c r="G84" s="6">
        <v>638.63</v>
      </c>
      <c r="H84" s="6">
        <f t="shared" si="15"/>
        <v>798.095911</v>
      </c>
      <c r="I84" s="6">
        <f aca="true" t="shared" si="18" ref="I84:I90">H84*F84</f>
        <v>47885.75466</v>
      </c>
    </row>
    <row r="85" spans="1:9" ht="36" customHeight="1">
      <c r="A85" s="8" t="s">
        <v>475</v>
      </c>
      <c r="B85" s="7" t="s">
        <v>249</v>
      </c>
      <c r="C85" s="8" t="s">
        <v>5</v>
      </c>
      <c r="D85" s="8" t="s">
        <v>248</v>
      </c>
      <c r="E85" s="40" t="s">
        <v>13</v>
      </c>
      <c r="F85" s="105">
        <v>120</v>
      </c>
      <c r="G85" s="6">
        <v>330.65</v>
      </c>
      <c r="H85" s="6">
        <f t="shared" si="15"/>
        <v>413.213305</v>
      </c>
      <c r="I85" s="6">
        <f t="shared" si="18"/>
        <v>49585.5966</v>
      </c>
    </row>
    <row r="86" spans="1:9" ht="20.25" customHeight="1">
      <c r="A86" s="8" t="s">
        <v>476</v>
      </c>
      <c r="B86" s="7">
        <v>9373</v>
      </c>
      <c r="C86" s="8" t="s">
        <v>545</v>
      </c>
      <c r="D86" s="8" t="s">
        <v>573</v>
      </c>
      <c r="E86" s="40" t="s">
        <v>13</v>
      </c>
      <c r="F86" s="105">
        <v>60</v>
      </c>
      <c r="G86" s="6">
        <v>399.75</v>
      </c>
      <c r="H86" s="6">
        <f t="shared" si="15"/>
        <v>499.56757500000003</v>
      </c>
      <c r="I86" s="6">
        <f t="shared" si="18"/>
        <v>29974.054500000002</v>
      </c>
    </row>
    <row r="87" spans="1:9" ht="19.5" customHeight="1">
      <c r="A87" s="8" t="s">
        <v>477</v>
      </c>
      <c r="B87" s="7">
        <v>7887</v>
      </c>
      <c r="C87" s="8" t="s">
        <v>545</v>
      </c>
      <c r="D87" s="8" t="s">
        <v>555</v>
      </c>
      <c r="E87" s="40" t="s">
        <v>59</v>
      </c>
      <c r="F87" s="105">
        <v>50</v>
      </c>
      <c r="G87" s="6">
        <v>411.4</v>
      </c>
      <c r="H87" s="6">
        <f t="shared" si="15"/>
        <v>514.12658</v>
      </c>
      <c r="I87" s="6">
        <f t="shared" si="18"/>
        <v>25706.328999999998</v>
      </c>
    </row>
    <row r="88" spans="1:9" ht="21.75" customHeight="1">
      <c r="A88" s="8" t="s">
        <v>478</v>
      </c>
      <c r="B88" s="7" t="s">
        <v>608</v>
      </c>
      <c r="C88" s="8" t="s">
        <v>5</v>
      </c>
      <c r="D88" s="8" t="s">
        <v>607</v>
      </c>
      <c r="E88" s="40" t="s">
        <v>188</v>
      </c>
      <c r="F88" s="105">
        <v>40</v>
      </c>
      <c r="G88" s="6">
        <v>625.97</v>
      </c>
      <c r="H88" s="6">
        <f t="shared" si="15"/>
        <v>782.274709</v>
      </c>
      <c r="I88" s="6">
        <f t="shared" si="18"/>
        <v>31290.988360000003</v>
      </c>
    </row>
    <row r="89" spans="1:9" ht="57.75" customHeight="1">
      <c r="A89" s="8" t="s">
        <v>479</v>
      </c>
      <c r="B89" s="7" t="s">
        <v>247</v>
      </c>
      <c r="C89" s="8" t="s">
        <v>5</v>
      </c>
      <c r="D89" s="8" t="s">
        <v>246</v>
      </c>
      <c r="E89" s="40" t="s">
        <v>13</v>
      </c>
      <c r="F89" s="105">
        <v>60</v>
      </c>
      <c r="G89" s="6">
        <v>914.7</v>
      </c>
      <c r="H89" s="6">
        <f t="shared" si="15"/>
        <v>1143.10059</v>
      </c>
      <c r="I89" s="6">
        <f t="shared" si="18"/>
        <v>68586.0354</v>
      </c>
    </row>
    <row r="90" spans="1:9" ht="48" customHeight="1">
      <c r="A90" s="8" t="s">
        <v>480</v>
      </c>
      <c r="B90" s="7" t="s">
        <v>245</v>
      </c>
      <c r="C90" s="8" t="s">
        <v>5</v>
      </c>
      <c r="D90" s="8" t="s">
        <v>244</v>
      </c>
      <c r="E90" s="40" t="s">
        <v>13</v>
      </c>
      <c r="F90" s="105">
        <v>4</v>
      </c>
      <c r="G90" s="6">
        <v>901.64</v>
      </c>
      <c r="H90" s="6">
        <f t="shared" si="15"/>
        <v>1126.779508</v>
      </c>
      <c r="I90" s="6">
        <f t="shared" si="18"/>
        <v>4507.118032</v>
      </c>
    </row>
    <row r="91" spans="1:9" ht="19.5" customHeight="1">
      <c r="A91" s="14" t="s">
        <v>481</v>
      </c>
      <c r="B91" s="13">
        <v>37401</v>
      </c>
      <c r="C91" s="14" t="s">
        <v>5</v>
      </c>
      <c r="D91" s="14" t="s">
        <v>571</v>
      </c>
      <c r="E91" s="39" t="s">
        <v>13</v>
      </c>
      <c r="F91" s="104">
        <v>60</v>
      </c>
      <c r="G91" s="12">
        <v>44.91</v>
      </c>
      <c r="H91" s="80">
        <f t="shared" si="15"/>
        <v>56.124027</v>
      </c>
      <c r="I91" s="12">
        <f aca="true" t="shared" si="19" ref="I91:I93">H91*F91</f>
        <v>3367.44162</v>
      </c>
    </row>
    <row r="92" spans="1:9" ht="29.25" customHeight="1">
      <c r="A92" s="14" t="s">
        <v>482</v>
      </c>
      <c r="B92" s="13">
        <v>11762</v>
      </c>
      <c r="C92" s="14" t="s">
        <v>5</v>
      </c>
      <c r="D92" s="14" t="s">
        <v>243</v>
      </c>
      <c r="E92" s="39" t="s">
        <v>13</v>
      </c>
      <c r="F92" s="104">
        <v>8</v>
      </c>
      <c r="G92" s="12">
        <v>74.92</v>
      </c>
      <c r="H92" s="80">
        <f t="shared" si="15"/>
        <v>93.627524</v>
      </c>
      <c r="I92" s="12">
        <f t="shared" si="19"/>
        <v>749.020192</v>
      </c>
    </row>
    <row r="93" spans="1:9" ht="31.5" customHeight="1">
      <c r="A93" s="14" t="s">
        <v>852</v>
      </c>
      <c r="B93" s="13">
        <v>36796</v>
      </c>
      <c r="C93" s="14" t="s">
        <v>5</v>
      </c>
      <c r="D93" s="14" t="s">
        <v>572</v>
      </c>
      <c r="E93" s="39" t="s">
        <v>13</v>
      </c>
      <c r="F93" s="104">
        <v>60</v>
      </c>
      <c r="G93" s="12">
        <v>60.3</v>
      </c>
      <c r="H93" s="80">
        <f t="shared" si="15"/>
        <v>75.35691</v>
      </c>
      <c r="I93" s="12">
        <f t="shared" si="19"/>
        <v>4521.4146</v>
      </c>
    </row>
    <row r="94" spans="1:9" ht="24" customHeight="1">
      <c r="A94" s="10" t="s">
        <v>242</v>
      </c>
      <c r="B94" s="10"/>
      <c r="C94" s="10"/>
      <c r="D94" s="10" t="s">
        <v>241</v>
      </c>
      <c r="E94" s="45"/>
      <c r="F94" s="107"/>
      <c r="G94" s="10"/>
      <c r="H94" s="10"/>
      <c r="I94" s="9">
        <f>SUM(I95:I112)</f>
        <v>150524.015564</v>
      </c>
    </row>
    <row r="95" spans="1:9" ht="30.75" customHeight="1">
      <c r="A95" s="14" t="s">
        <v>240</v>
      </c>
      <c r="B95" s="13">
        <v>37556</v>
      </c>
      <c r="C95" s="14" t="s">
        <v>5</v>
      </c>
      <c r="D95" s="33" t="s">
        <v>239</v>
      </c>
      <c r="E95" s="39" t="s">
        <v>13</v>
      </c>
      <c r="F95" s="104">
        <v>134</v>
      </c>
      <c r="G95" s="80">
        <v>20.41</v>
      </c>
      <c r="H95" s="80">
        <f t="shared" si="15"/>
        <v>25.506377</v>
      </c>
      <c r="I95" s="12">
        <f aca="true" t="shared" si="20" ref="I95:I100">H95*F95</f>
        <v>3417.854518</v>
      </c>
    </row>
    <row r="96" spans="1:9" ht="30.75" customHeight="1">
      <c r="A96" s="14" t="s">
        <v>699</v>
      </c>
      <c r="B96" s="13">
        <v>37558</v>
      </c>
      <c r="C96" s="14" t="s">
        <v>5</v>
      </c>
      <c r="D96" s="33" t="s">
        <v>506</v>
      </c>
      <c r="E96" s="39" t="s">
        <v>13</v>
      </c>
      <c r="F96" s="104">
        <v>134</v>
      </c>
      <c r="G96" s="80">
        <v>32.91</v>
      </c>
      <c r="H96" s="80">
        <f t="shared" si="15"/>
        <v>41.127627</v>
      </c>
      <c r="I96" s="12">
        <f t="shared" si="20"/>
        <v>5511.102018</v>
      </c>
    </row>
    <row r="97" spans="1:9" ht="30.75" customHeight="1">
      <c r="A97" s="8" t="s">
        <v>700</v>
      </c>
      <c r="B97" s="7" t="s">
        <v>238</v>
      </c>
      <c r="C97" s="8" t="s">
        <v>5</v>
      </c>
      <c r="D97" s="36" t="s">
        <v>237</v>
      </c>
      <c r="E97" s="40" t="s">
        <v>13</v>
      </c>
      <c r="F97" s="105">
        <v>6</v>
      </c>
      <c r="G97" s="44">
        <v>255.69</v>
      </c>
      <c r="H97" s="6">
        <f t="shared" si="15"/>
        <v>319.535793</v>
      </c>
      <c r="I97" s="6">
        <f t="shared" si="20"/>
        <v>1917.214758</v>
      </c>
    </row>
    <row r="98" spans="1:9" ht="25.5">
      <c r="A98" s="8" t="s">
        <v>701</v>
      </c>
      <c r="B98" s="30">
        <v>37558</v>
      </c>
      <c r="C98" s="31" t="s">
        <v>5</v>
      </c>
      <c r="D98" s="37" t="s">
        <v>507</v>
      </c>
      <c r="E98" s="41" t="s">
        <v>13</v>
      </c>
      <c r="F98" s="106">
        <v>6</v>
      </c>
      <c r="G98" s="32">
        <v>32.91</v>
      </c>
      <c r="H98" s="6">
        <f t="shared" si="15"/>
        <v>41.127627</v>
      </c>
      <c r="I98" s="6">
        <f t="shared" si="20"/>
        <v>246.765762</v>
      </c>
    </row>
    <row r="99" spans="1:9" ht="42" customHeight="1">
      <c r="A99" s="8" t="s">
        <v>702</v>
      </c>
      <c r="B99" s="7" t="s">
        <v>236</v>
      </c>
      <c r="C99" s="8" t="s">
        <v>5</v>
      </c>
      <c r="D99" s="36" t="s">
        <v>235</v>
      </c>
      <c r="E99" s="40" t="s">
        <v>13</v>
      </c>
      <c r="F99" s="105">
        <v>4</v>
      </c>
      <c r="G99" s="6">
        <v>1822.41</v>
      </c>
      <c r="H99" s="6">
        <f t="shared" si="15"/>
        <v>2277.4657770000003</v>
      </c>
      <c r="I99" s="6">
        <f t="shared" si="20"/>
        <v>9109.863108000001</v>
      </c>
    </row>
    <row r="100" spans="1:9" ht="30.75" customHeight="1">
      <c r="A100" s="8" t="s">
        <v>703</v>
      </c>
      <c r="B100" s="7" t="s">
        <v>234</v>
      </c>
      <c r="C100" s="8" t="s">
        <v>5</v>
      </c>
      <c r="D100" s="36" t="s">
        <v>233</v>
      </c>
      <c r="E100" s="40" t="s">
        <v>59</v>
      </c>
      <c r="F100" s="105">
        <v>100</v>
      </c>
      <c r="G100" s="6">
        <v>270.8</v>
      </c>
      <c r="H100" s="6">
        <f t="shared" si="15"/>
        <v>338.41876</v>
      </c>
      <c r="I100" s="6">
        <f t="shared" si="20"/>
        <v>33841.876000000004</v>
      </c>
    </row>
    <row r="101" spans="1:9" ht="30.75" customHeight="1">
      <c r="A101" s="14" t="s">
        <v>704</v>
      </c>
      <c r="B101" s="13">
        <v>40421</v>
      </c>
      <c r="C101" s="14" t="s">
        <v>5</v>
      </c>
      <c r="D101" s="33" t="s">
        <v>232</v>
      </c>
      <c r="E101" s="39" t="s">
        <v>13</v>
      </c>
      <c r="F101" s="104">
        <v>8</v>
      </c>
      <c r="G101" s="12">
        <v>64.69</v>
      </c>
      <c r="H101" s="80">
        <f t="shared" si="15"/>
        <v>80.843093</v>
      </c>
      <c r="I101" s="12">
        <f aca="true" t="shared" si="21" ref="I101:I103">H101*F101</f>
        <v>646.744744</v>
      </c>
    </row>
    <row r="102" spans="1:9" ht="30.75" customHeight="1">
      <c r="A102" s="14" t="s">
        <v>705</v>
      </c>
      <c r="B102" s="13">
        <v>40422</v>
      </c>
      <c r="C102" s="14" t="s">
        <v>5</v>
      </c>
      <c r="D102" s="33" t="s">
        <v>508</v>
      </c>
      <c r="E102" s="39" t="s">
        <v>13</v>
      </c>
      <c r="F102" s="104">
        <v>13</v>
      </c>
      <c r="G102" s="80">
        <v>528.75</v>
      </c>
      <c r="H102" s="80">
        <f t="shared" si="15"/>
        <v>660.778875</v>
      </c>
      <c r="I102" s="12">
        <f t="shared" si="21"/>
        <v>8590.125375</v>
      </c>
    </row>
    <row r="103" spans="1:9" ht="30.75" customHeight="1">
      <c r="A103" s="14" t="s">
        <v>706</v>
      </c>
      <c r="B103" s="13">
        <v>40389</v>
      </c>
      <c r="C103" s="14" t="s">
        <v>5</v>
      </c>
      <c r="D103" s="33" t="s">
        <v>509</v>
      </c>
      <c r="E103" s="39" t="s">
        <v>13</v>
      </c>
      <c r="F103" s="104">
        <v>2</v>
      </c>
      <c r="G103" s="80">
        <v>492.21</v>
      </c>
      <c r="H103" s="80">
        <f t="shared" si="15"/>
        <v>615.114837</v>
      </c>
      <c r="I103" s="12">
        <f t="shared" si="21"/>
        <v>1230.229674</v>
      </c>
    </row>
    <row r="104" spans="1:9" ht="30.75" customHeight="1">
      <c r="A104" s="8" t="s">
        <v>707</v>
      </c>
      <c r="B104" s="7" t="s">
        <v>231</v>
      </c>
      <c r="C104" s="8" t="s">
        <v>5</v>
      </c>
      <c r="D104" s="36" t="s">
        <v>230</v>
      </c>
      <c r="E104" s="40" t="s">
        <v>13</v>
      </c>
      <c r="F104" s="105">
        <v>4</v>
      </c>
      <c r="G104" s="44">
        <v>269.23</v>
      </c>
      <c r="H104" s="6">
        <f t="shared" si="15"/>
        <v>336.456731</v>
      </c>
      <c r="I104" s="6">
        <f>H104*F104</f>
        <v>1345.826924</v>
      </c>
    </row>
    <row r="105" spans="1:9" ht="30.75" customHeight="1">
      <c r="A105" s="14" t="s">
        <v>708</v>
      </c>
      <c r="B105" s="13">
        <v>37530</v>
      </c>
      <c r="C105" s="14" t="s">
        <v>5</v>
      </c>
      <c r="D105" s="33" t="s">
        <v>574</v>
      </c>
      <c r="E105" s="39" t="s">
        <v>13</v>
      </c>
      <c r="F105" s="104">
        <v>4</v>
      </c>
      <c r="G105" s="80">
        <v>762.1</v>
      </c>
      <c r="H105" s="80">
        <f t="shared" si="15"/>
        <v>952.39637</v>
      </c>
      <c r="I105" s="12">
        <f aca="true" t="shared" si="22" ref="I105:I112">H105*F105</f>
        <v>3809.58548</v>
      </c>
    </row>
    <row r="106" spans="1:9" ht="30.75" customHeight="1">
      <c r="A106" s="14" t="s">
        <v>709</v>
      </c>
      <c r="B106" s="13">
        <v>20971</v>
      </c>
      <c r="C106" s="14" t="s">
        <v>5</v>
      </c>
      <c r="D106" s="33" t="s">
        <v>229</v>
      </c>
      <c r="E106" s="39" t="s">
        <v>13</v>
      </c>
      <c r="F106" s="104">
        <v>4</v>
      </c>
      <c r="G106" s="80">
        <v>17.01</v>
      </c>
      <c r="H106" s="80">
        <f t="shared" si="15"/>
        <v>21.257397</v>
      </c>
      <c r="I106" s="12">
        <f t="shared" si="22"/>
        <v>85.029588</v>
      </c>
    </row>
    <row r="107" spans="1:9" ht="30.75" customHeight="1">
      <c r="A107" s="14" t="s">
        <v>710</v>
      </c>
      <c r="B107" s="13">
        <v>8359</v>
      </c>
      <c r="C107" s="14" t="s">
        <v>545</v>
      </c>
      <c r="D107" s="33" t="s">
        <v>575</v>
      </c>
      <c r="E107" s="39" t="s">
        <v>13</v>
      </c>
      <c r="F107" s="104">
        <v>4</v>
      </c>
      <c r="G107" s="12">
        <v>724.18</v>
      </c>
      <c r="H107" s="80">
        <f t="shared" si="15"/>
        <v>905.007746</v>
      </c>
      <c r="I107" s="12">
        <f t="shared" si="22"/>
        <v>3620.030984</v>
      </c>
    </row>
    <row r="108" spans="1:9" ht="30.75" customHeight="1">
      <c r="A108" s="14" t="s">
        <v>711</v>
      </c>
      <c r="B108" s="13">
        <v>12850</v>
      </c>
      <c r="C108" s="14" t="s">
        <v>545</v>
      </c>
      <c r="D108" s="33" t="s">
        <v>228</v>
      </c>
      <c r="E108" s="39" t="s">
        <v>13</v>
      </c>
      <c r="F108" s="104">
        <v>4</v>
      </c>
      <c r="G108" s="12">
        <v>49.44</v>
      </c>
      <c r="H108" s="80">
        <f t="shared" si="15"/>
        <v>61.785168</v>
      </c>
      <c r="I108" s="12">
        <f t="shared" si="22"/>
        <v>247.140672</v>
      </c>
    </row>
    <row r="109" spans="1:9" ht="30.75" customHeight="1">
      <c r="A109" s="8" t="s">
        <v>712</v>
      </c>
      <c r="B109" s="30">
        <v>12018</v>
      </c>
      <c r="C109" s="31" t="s">
        <v>545</v>
      </c>
      <c r="D109" s="37" t="s">
        <v>576</v>
      </c>
      <c r="E109" s="41" t="s">
        <v>13</v>
      </c>
      <c r="F109" s="106">
        <v>126</v>
      </c>
      <c r="G109" s="32">
        <v>233.86</v>
      </c>
      <c r="H109" s="6">
        <f t="shared" si="15"/>
        <v>292.254842</v>
      </c>
      <c r="I109" s="6">
        <f t="shared" si="22"/>
        <v>36824.110092</v>
      </c>
    </row>
    <row r="110" spans="1:9" ht="30.75" customHeight="1">
      <c r="A110" s="8" t="s">
        <v>713</v>
      </c>
      <c r="B110" s="38">
        <v>102619</v>
      </c>
      <c r="C110" s="8" t="s">
        <v>5</v>
      </c>
      <c r="D110" s="37" t="s">
        <v>510</v>
      </c>
      <c r="E110" s="41" t="s">
        <v>13</v>
      </c>
      <c r="F110" s="106">
        <v>1</v>
      </c>
      <c r="G110" s="32">
        <v>5477.11</v>
      </c>
      <c r="H110" s="6">
        <f t="shared" si="15"/>
        <v>6844.744366999999</v>
      </c>
      <c r="I110" s="6">
        <f t="shared" si="22"/>
        <v>6844.744366999999</v>
      </c>
    </row>
    <row r="111" spans="1:9" ht="30.75" customHeight="1">
      <c r="A111" s="8" t="s">
        <v>714</v>
      </c>
      <c r="B111" s="38">
        <v>0</v>
      </c>
      <c r="C111" s="37" t="s">
        <v>15</v>
      </c>
      <c r="D111" s="37" t="s">
        <v>627</v>
      </c>
      <c r="E111" s="41" t="s">
        <v>13</v>
      </c>
      <c r="F111" s="106">
        <v>2</v>
      </c>
      <c r="G111" s="32">
        <f>'CPU Especiais'!J125</f>
        <v>9549</v>
      </c>
      <c r="H111" s="6">
        <f t="shared" si="15"/>
        <v>11933.3853</v>
      </c>
      <c r="I111" s="6">
        <f t="shared" si="22"/>
        <v>23866.7706</v>
      </c>
    </row>
    <row r="112" spans="1:9" ht="30.75" customHeight="1">
      <c r="A112" s="8" t="s">
        <v>715</v>
      </c>
      <c r="B112" s="38">
        <v>0</v>
      </c>
      <c r="C112" s="37" t="s">
        <v>15</v>
      </c>
      <c r="D112" s="37" t="s">
        <v>628</v>
      </c>
      <c r="E112" s="41" t="s">
        <v>13</v>
      </c>
      <c r="F112" s="106">
        <v>2</v>
      </c>
      <c r="G112" s="32">
        <f>'CPU Especiais'!J131</f>
        <v>3748.5</v>
      </c>
      <c r="H112" s="6">
        <f t="shared" si="15"/>
        <v>4684.50045</v>
      </c>
      <c r="I112" s="6">
        <f t="shared" si="22"/>
        <v>9369.0009</v>
      </c>
    </row>
    <row r="113" spans="1:9" ht="24" customHeight="1">
      <c r="A113" s="10" t="s">
        <v>227</v>
      </c>
      <c r="B113" s="45"/>
      <c r="C113" s="45"/>
      <c r="D113" s="45" t="s">
        <v>226</v>
      </c>
      <c r="E113" s="45"/>
      <c r="F113" s="107"/>
      <c r="G113" s="10"/>
      <c r="H113" s="10"/>
      <c r="I113" s="9">
        <f>I114+I141</f>
        <v>238858.52269300004</v>
      </c>
    </row>
    <row r="114" spans="1:9" ht="24" customHeight="1">
      <c r="A114" s="10" t="s">
        <v>225</v>
      </c>
      <c r="B114" s="45"/>
      <c r="C114" s="45"/>
      <c r="D114" s="45" t="s">
        <v>224</v>
      </c>
      <c r="E114" s="45"/>
      <c r="F114" s="107"/>
      <c r="G114" s="10"/>
      <c r="H114" s="10"/>
      <c r="I114" s="9">
        <f>SUM(I115:I140)</f>
        <v>94529.95736400002</v>
      </c>
    </row>
    <row r="115" spans="1:9" ht="36" customHeight="1">
      <c r="A115" s="8" t="s">
        <v>223</v>
      </c>
      <c r="B115" s="35">
        <v>89395</v>
      </c>
      <c r="C115" s="36" t="s">
        <v>5</v>
      </c>
      <c r="D115" s="36" t="s">
        <v>519</v>
      </c>
      <c r="E115" s="40" t="s">
        <v>13</v>
      </c>
      <c r="F115" s="105">
        <v>144</v>
      </c>
      <c r="G115" s="49">
        <v>12.81</v>
      </c>
      <c r="H115" s="6">
        <f aca="true" t="shared" si="23" ref="H115:H176">G115+G115*0.2497</f>
        <v>16.008657</v>
      </c>
      <c r="I115" s="6">
        <f aca="true" t="shared" si="24" ref="I115:I120">H115*F115</f>
        <v>2305.246608</v>
      </c>
    </row>
    <row r="116" spans="1:9" ht="36" customHeight="1">
      <c r="A116" s="8" t="s">
        <v>649</v>
      </c>
      <c r="B116" s="35">
        <v>89398</v>
      </c>
      <c r="C116" s="36" t="s">
        <v>5</v>
      </c>
      <c r="D116" s="36" t="s">
        <v>520</v>
      </c>
      <c r="E116" s="40" t="s">
        <v>13</v>
      </c>
      <c r="F116" s="105">
        <v>63</v>
      </c>
      <c r="G116" s="49">
        <v>19.45</v>
      </c>
      <c r="H116" s="6">
        <f t="shared" si="23"/>
        <v>24.306665</v>
      </c>
      <c r="I116" s="6">
        <f t="shared" si="24"/>
        <v>1531.3198949999999</v>
      </c>
    </row>
    <row r="117" spans="1:9" ht="48" customHeight="1">
      <c r="A117" s="8" t="s">
        <v>650</v>
      </c>
      <c r="B117" s="35">
        <v>89398</v>
      </c>
      <c r="C117" s="36" t="s">
        <v>5</v>
      </c>
      <c r="D117" s="36" t="s">
        <v>222</v>
      </c>
      <c r="E117" s="40" t="s">
        <v>13</v>
      </c>
      <c r="F117" s="105">
        <v>5</v>
      </c>
      <c r="G117" s="49">
        <v>19.45</v>
      </c>
      <c r="H117" s="6">
        <f t="shared" si="23"/>
        <v>24.306665</v>
      </c>
      <c r="I117" s="6">
        <f t="shared" si="24"/>
        <v>121.53332499999999</v>
      </c>
    </row>
    <row r="118" spans="1:9" ht="36" customHeight="1">
      <c r="A118" s="8" t="s">
        <v>651</v>
      </c>
      <c r="B118" s="35">
        <v>89624</v>
      </c>
      <c r="C118" s="36" t="s">
        <v>5</v>
      </c>
      <c r="D118" s="36" t="s">
        <v>521</v>
      </c>
      <c r="E118" s="40" t="s">
        <v>13</v>
      </c>
      <c r="F118" s="105">
        <v>1</v>
      </c>
      <c r="G118" s="49">
        <v>23.22</v>
      </c>
      <c r="H118" s="6">
        <f t="shared" si="23"/>
        <v>29.018034</v>
      </c>
      <c r="I118" s="6">
        <f t="shared" si="24"/>
        <v>29.018034</v>
      </c>
    </row>
    <row r="119" spans="1:9" ht="36" customHeight="1">
      <c r="A119" s="8" t="s">
        <v>652</v>
      </c>
      <c r="B119" s="35">
        <v>89623</v>
      </c>
      <c r="C119" s="36" t="s">
        <v>5</v>
      </c>
      <c r="D119" s="36" t="s">
        <v>522</v>
      </c>
      <c r="E119" s="40" t="s">
        <v>13</v>
      </c>
      <c r="F119" s="105">
        <v>2</v>
      </c>
      <c r="G119" s="49">
        <v>22.63</v>
      </c>
      <c r="H119" s="6">
        <f t="shared" si="23"/>
        <v>28.280711</v>
      </c>
      <c r="I119" s="6">
        <f t="shared" si="24"/>
        <v>56.561422</v>
      </c>
    </row>
    <row r="120" spans="1:9" ht="48" customHeight="1">
      <c r="A120" s="8" t="s">
        <v>653</v>
      </c>
      <c r="B120" s="35">
        <v>89625</v>
      </c>
      <c r="C120" s="36" t="s">
        <v>5</v>
      </c>
      <c r="D120" s="36" t="s">
        <v>523</v>
      </c>
      <c r="E120" s="40" t="s">
        <v>13</v>
      </c>
      <c r="F120" s="105">
        <v>1</v>
      </c>
      <c r="G120" s="6">
        <v>27.1</v>
      </c>
      <c r="H120" s="6">
        <f t="shared" si="23"/>
        <v>33.866870000000006</v>
      </c>
      <c r="I120" s="6">
        <f t="shared" si="24"/>
        <v>33.866870000000006</v>
      </c>
    </row>
    <row r="121" spans="1:9" ht="24" customHeight="1">
      <c r="A121" s="14" t="s">
        <v>654</v>
      </c>
      <c r="B121" s="34">
        <v>829</v>
      </c>
      <c r="C121" s="33" t="s">
        <v>5</v>
      </c>
      <c r="D121" s="33" t="s">
        <v>512</v>
      </c>
      <c r="E121" s="39" t="s">
        <v>13</v>
      </c>
      <c r="F121" s="104">
        <v>8</v>
      </c>
      <c r="G121" s="12">
        <v>1.31</v>
      </c>
      <c r="H121" s="80">
        <f t="shared" si="23"/>
        <v>1.637107</v>
      </c>
      <c r="I121" s="12">
        <f aca="true" t="shared" si="25" ref="I121:I125">H121*F121</f>
        <v>13.096856</v>
      </c>
    </row>
    <row r="122" spans="1:9" ht="24" customHeight="1">
      <c r="A122" s="14" t="s">
        <v>655</v>
      </c>
      <c r="B122" s="34">
        <v>3256</v>
      </c>
      <c r="C122" s="33" t="s">
        <v>5</v>
      </c>
      <c r="D122" s="33" t="s">
        <v>513</v>
      </c>
      <c r="E122" s="39" t="s">
        <v>13</v>
      </c>
      <c r="F122" s="104">
        <v>41</v>
      </c>
      <c r="G122" s="12">
        <v>14.58</v>
      </c>
      <c r="H122" s="80">
        <f t="shared" si="23"/>
        <v>18.220626</v>
      </c>
      <c r="I122" s="12">
        <f t="shared" si="25"/>
        <v>747.045666</v>
      </c>
    </row>
    <row r="123" spans="1:9" ht="24" customHeight="1">
      <c r="A123" s="14" t="s">
        <v>656</v>
      </c>
      <c r="B123" s="34">
        <v>3258</v>
      </c>
      <c r="C123" s="33" t="s">
        <v>5</v>
      </c>
      <c r="D123" s="33" t="s">
        <v>514</v>
      </c>
      <c r="E123" s="39" t="s">
        <v>13</v>
      </c>
      <c r="F123" s="104">
        <v>32</v>
      </c>
      <c r="G123" s="12">
        <v>13.06</v>
      </c>
      <c r="H123" s="80">
        <f t="shared" si="23"/>
        <v>16.321082</v>
      </c>
      <c r="I123" s="12">
        <f t="shared" si="25"/>
        <v>522.274624</v>
      </c>
    </row>
    <row r="124" spans="1:9" ht="24" customHeight="1">
      <c r="A124" s="14" t="s">
        <v>657</v>
      </c>
      <c r="B124" s="34">
        <v>3529</v>
      </c>
      <c r="C124" s="33" t="s">
        <v>5</v>
      </c>
      <c r="D124" s="33" t="s">
        <v>221</v>
      </c>
      <c r="E124" s="39" t="s">
        <v>13</v>
      </c>
      <c r="F124" s="104">
        <v>514</v>
      </c>
      <c r="G124" s="12">
        <v>1.07</v>
      </c>
      <c r="H124" s="80">
        <f t="shared" si="23"/>
        <v>1.3371790000000001</v>
      </c>
      <c r="I124" s="12">
        <f t="shared" si="25"/>
        <v>687.310006</v>
      </c>
    </row>
    <row r="125" spans="1:9" ht="24" customHeight="1">
      <c r="A125" s="14" t="s">
        <v>658</v>
      </c>
      <c r="B125" s="34">
        <v>3536</v>
      </c>
      <c r="C125" s="33" t="s">
        <v>5</v>
      </c>
      <c r="D125" s="33" t="s">
        <v>220</v>
      </c>
      <c r="E125" s="39" t="s">
        <v>13</v>
      </c>
      <c r="F125" s="104">
        <v>13</v>
      </c>
      <c r="G125" s="12">
        <v>3.18</v>
      </c>
      <c r="H125" s="80">
        <f t="shared" si="23"/>
        <v>3.9740460000000004</v>
      </c>
      <c r="I125" s="12">
        <f t="shared" si="25"/>
        <v>51.662598</v>
      </c>
    </row>
    <row r="126" spans="1:9" ht="24" customHeight="1">
      <c r="A126" s="8" t="s">
        <v>659</v>
      </c>
      <c r="B126" s="35">
        <v>89497</v>
      </c>
      <c r="C126" s="36" t="s">
        <v>5</v>
      </c>
      <c r="D126" s="36" t="s">
        <v>515</v>
      </c>
      <c r="E126" s="40" t="s">
        <v>13</v>
      </c>
      <c r="F126" s="105">
        <v>9</v>
      </c>
      <c r="G126" s="6">
        <v>7.56</v>
      </c>
      <c r="H126" s="6">
        <f t="shared" si="23"/>
        <v>9.447732</v>
      </c>
      <c r="I126" s="6">
        <f>H126*F126</f>
        <v>85.029588</v>
      </c>
    </row>
    <row r="127" spans="1:9" ht="24" customHeight="1">
      <c r="A127" s="14" t="s">
        <v>660</v>
      </c>
      <c r="B127" s="34">
        <v>20155</v>
      </c>
      <c r="C127" s="33" t="s">
        <v>5</v>
      </c>
      <c r="D127" s="33" t="s">
        <v>516</v>
      </c>
      <c r="E127" s="39" t="s">
        <v>13</v>
      </c>
      <c r="F127" s="104">
        <v>10</v>
      </c>
      <c r="G127" s="12">
        <v>11.21</v>
      </c>
      <c r="H127" s="80">
        <f t="shared" si="23"/>
        <v>14.009137</v>
      </c>
      <c r="I127" s="12">
        <f aca="true" t="shared" si="26" ref="I127:I140">H127*F127</f>
        <v>140.09137</v>
      </c>
    </row>
    <row r="128" spans="1:9" ht="24" customHeight="1">
      <c r="A128" s="14" t="s">
        <v>661</v>
      </c>
      <c r="B128" s="34">
        <v>812</v>
      </c>
      <c r="C128" s="33" t="s">
        <v>5</v>
      </c>
      <c r="D128" s="33" t="s">
        <v>511</v>
      </c>
      <c r="E128" s="39" t="s">
        <v>13</v>
      </c>
      <c r="F128" s="104">
        <v>2</v>
      </c>
      <c r="G128" s="12">
        <v>5.05</v>
      </c>
      <c r="H128" s="80">
        <f t="shared" si="23"/>
        <v>6.310985</v>
      </c>
      <c r="I128" s="12">
        <f t="shared" si="26"/>
        <v>12.62197</v>
      </c>
    </row>
    <row r="129" spans="1:9" ht="33" customHeight="1">
      <c r="A129" s="8" t="s">
        <v>662</v>
      </c>
      <c r="B129" s="35" t="s">
        <v>219</v>
      </c>
      <c r="C129" s="36" t="s">
        <v>5</v>
      </c>
      <c r="D129" s="36" t="s">
        <v>218</v>
      </c>
      <c r="E129" s="40" t="s">
        <v>13</v>
      </c>
      <c r="F129" s="105">
        <v>172</v>
      </c>
      <c r="G129" s="6">
        <v>72.12</v>
      </c>
      <c r="H129" s="6">
        <f t="shared" si="23"/>
        <v>90.128364</v>
      </c>
      <c r="I129" s="6">
        <f t="shared" si="26"/>
        <v>15502.078608000002</v>
      </c>
    </row>
    <row r="130" spans="1:9" ht="24" customHeight="1">
      <c r="A130" s="8" t="s">
        <v>663</v>
      </c>
      <c r="B130" s="35">
        <v>94490</v>
      </c>
      <c r="C130" s="36" t="s">
        <v>5</v>
      </c>
      <c r="D130" s="36" t="s">
        <v>622</v>
      </c>
      <c r="E130" s="40" t="s">
        <v>13</v>
      </c>
      <c r="F130" s="105">
        <v>5</v>
      </c>
      <c r="G130" s="6">
        <v>68.56</v>
      </c>
      <c r="H130" s="6">
        <f t="shared" si="23"/>
        <v>85.679432</v>
      </c>
      <c r="I130" s="6">
        <f t="shared" si="26"/>
        <v>428.39716000000004</v>
      </c>
    </row>
    <row r="131" spans="1:9" ht="24" customHeight="1">
      <c r="A131" s="8" t="s">
        <v>664</v>
      </c>
      <c r="B131" s="35">
        <v>94491</v>
      </c>
      <c r="C131" s="36" t="s">
        <v>5</v>
      </c>
      <c r="D131" s="36" t="s">
        <v>623</v>
      </c>
      <c r="E131" s="40" t="s">
        <v>13</v>
      </c>
      <c r="F131" s="105">
        <v>3</v>
      </c>
      <c r="G131" s="6">
        <v>89.89</v>
      </c>
      <c r="H131" s="6">
        <f t="shared" si="23"/>
        <v>112.335533</v>
      </c>
      <c r="I131" s="6">
        <f t="shared" si="26"/>
        <v>337.006599</v>
      </c>
    </row>
    <row r="132" spans="1:9" ht="24" customHeight="1">
      <c r="A132" s="8" t="s">
        <v>665</v>
      </c>
      <c r="B132" s="35">
        <v>94492</v>
      </c>
      <c r="C132" s="36" t="s">
        <v>5</v>
      </c>
      <c r="D132" s="36" t="s">
        <v>518</v>
      </c>
      <c r="E132" s="40" t="s">
        <v>13</v>
      </c>
      <c r="F132" s="105">
        <v>3</v>
      </c>
      <c r="G132" s="6">
        <v>95.69</v>
      </c>
      <c r="H132" s="6">
        <f t="shared" si="23"/>
        <v>119.583793</v>
      </c>
      <c r="I132" s="6">
        <f t="shared" si="26"/>
        <v>358.751379</v>
      </c>
    </row>
    <row r="133" spans="1:9" ht="30" customHeight="1">
      <c r="A133" s="8" t="s">
        <v>666</v>
      </c>
      <c r="B133" s="35">
        <v>103049</v>
      </c>
      <c r="C133" s="36" t="s">
        <v>5</v>
      </c>
      <c r="D133" s="36" t="s">
        <v>517</v>
      </c>
      <c r="E133" s="40" t="s">
        <v>13</v>
      </c>
      <c r="F133" s="105">
        <v>48</v>
      </c>
      <c r="G133" s="6">
        <v>28.83</v>
      </c>
      <c r="H133" s="6">
        <f t="shared" si="23"/>
        <v>36.028850999999996</v>
      </c>
      <c r="I133" s="6">
        <f t="shared" si="26"/>
        <v>1729.3848479999997</v>
      </c>
    </row>
    <row r="134" spans="1:9" ht="24" customHeight="1">
      <c r="A134" s="8" t="s">
        <v>667</v>
      </c>
      <c r="B134" s="35">
        <v>89402</v>
      </c>
      <c r="C134" s="36" t="s">
        <v>5</v>
      </c>
      <c r="D134" s="36" t="s">
        <v>524</v>
      </c>
      <c r="E134" s="40" t="s">
        <v>59</v>
      </c>
      <c r="F134" s="105">
        <v>991</v>
      </c>
      <c r="G134" s="6">
        <v>26.57</v>
      </c>
      <c r="H134" s="6">
        <f t="shared" si="23"/>
        <v>33.204529</v>
      </c>
      <c r="I134" s="6">
        <f t="shared" si="26"/>
        <v>32905.688239</v>
      </c>
    </row>
    <row r="135" spans="1:9" ht="24" customHeight="1">
      <c r="A135" s="8" t="s">
        <v>668</v>
      </c>
      <c r="B135" s="35">
        <v>89403</v>
      </c>
      <c r="C135" s="36" t="s">
        <v>5</v>
      </c>
      <c r="D135" s="36" t="s">
        <v>525</v>
      </c>
      <c r="E135" s="40" t="s">
        <v>59</v>
      </c>
      <c r="F135" s="105">
        <v>226</v>
      </c>
      <c r="G135" s="6">
        <v>17.84</v>
      </c>
      <c r="H135" s="6">
        <f t="shared" si="23"/>
        <v>22.294648</v>
      </c>
      <c r="I135" s="6">
        <f t="shared" si="26"/>
        <v>5038.590448</v>
      </c>
    </row>
    <row r="136" spans="1:9" ht="24" customHeight="1">
      <c r="A136" s="8" t="s">
        <v>669</v>
      </c>
      <c r="B136" s="35">
        <v>89448</v>
      </c>
      <c r="C136" s="36" t="s">
        <v>5</v>
      </c>
      <c r="D136" s="36" t="s">
        <v>526</v>
      </c>
      <c r="E136" s="40" t="s">
        <v>59</v>
      </c>
      <c r="F136" s="105">
        <v>21</v>
      </c>
      <c r="G136" s="6">
        <v>19.82</v>
      </c>
      <c r="H136" s="6">
        <f t="shared" si="23"/>
        <v>24.769054</v>
      </c>
      <c r="I136" s="6">
        <f t="shared" si="26"/>
        <v>520.150134</v>
      </c>
    </row>
    <row r="137" spans="1:9" ht="24" customHeight="1">
      <c r="A137" s="8" t="s">
        <v>670</v>
      </c>
      <c r="B137" s="35">
        <v>89449</v>
      </c>
      <c r="C137" s="36" t="s">
        <v>5</v>
      </c>
      <c r="D137" s="36" t="s">
        <v>527</v>
      </c>
      <c r="E137" s="40" t="s">
        <v>59</v>
      </c>
      <c r="F137" s="105">
        <v>36</v>
      </c>
      <c r="G137" s="6">
        <v>22.77</v>
      </c>
      <c r="H137" s="6">
        <f t="shared" si="23"/>
        <v>28.455669</v>
      </c>
      <c r="I137" s="6">
        <f t="shared" si="26"/>
        <v>1024.404084</v>
      </c>
    </row>
    <row r="138" spans="1:9" ht="17.25" customHeight="1">
      <c r="A138" s="8" t="s">
        <v>671</v>
      </c>
      <c r="B138" s="35">
        <v>1102</v>
      </c>
      <c r="C138" s="36" t="s">
        <v>545</v>
      </c>
      <c r="D138" s="36" t="s">
        <v>625</v>
      </c>
      <c r="E138" s="40" t="s">
        <v>13</v>
      </c>
      <c r="F138" s="105">
        <v>6</v>
      </c>
      <c r="G138" s="6">
        <v>24.56</v>
      </c>
      <c r="H138" s="6">
        <f t="shared" si="23"/>
        <v>30.692632</v>
      </c>
      <c r="I138" s="6">
        <f t="shared" si="26"/>
        <v>184.155792</v>
      </c>
    </row>
    <row r="139" spans="1:9" ht="17.25" customHeight="1">
      <c r="A139" s="8" t="s">
        <v>672</v>
      </c>
      <c r="B139" s="46">
        <v>0</v>
      </c>
      <c r="C139" s="36" t="s">
        <v>15</v>
      </c>
      <c r="D139" s="36" t="s">
        <v>577</v>
      </c>
      <c r="E139" s="40" t="s">
        <v>13</v>
      </c>
      <c r="F139" s="105">
        <v>2</v>
      </c>
      <c r="G139" s="6">
        <f>'CPU Especiais'!J114</f>
        <v>11970.585</v>
      </c>
      <c r="H139" s="6">
        <f t="shared" si="23"/>
        <v>14959.6400745</v>
      </c>
      <c r="I139" s="6">
        <f t="shared" si="26"/>
        <v>29919.280149</v>
      </c>
    </row>
    <row r="140" spans="1:9" ht="17.25" customHeight="1">
      <c r="A140" s="8" t="s">
        <v>624</v>
      </c>
      <c r="B140" s="35">
        <v>14152</v>
      </c>
      <c r="C140" s="36" t="s">
        <v>5</v>
      </c>
      <c r="D140" s="36" t="s">
        <v>528</v>
      </c>
      <c r="E140" s="40" t="s">
        <v>13</v>
      </c>
      <c r="F140" s="105">
        <v>4</v>
      </c>
      <c r="G140" s="6">
        <v>49.09</v>
      </c>
      <c r="H140" s="6">
        <f t="shared" si="23"/>
        <v>61.347773000000004</v>
      </c>
      <c r="I140" s="6">
        <f t="shared" si="26"/>
        <v>245.39109200000001</v>
      </c>
    </row>
    <row r="141" spans="1:9" ht="24" customHeight="1">
      <c r="A141" s="10" t="s">
        <v>217</v>
      </c>
      <c r="B141" s="45"/>
      <c r="C141" s="45"/>
      <c r="D141" s="45" t="s">
        <v>216</v>
      </c>
      <c r="E141" s="45"/>
      <c r="F141" s="107"/>
      <c r="G141" s="10"/>
      <c r="H141" s="10"/>
      <c r="I141" s="9">
        <f>SUM(I142:I169)</f>
        <v>144328.565329</v>
      </c>
    </row>
    <row r="142" spans="1:9" ht="21" customHeight="1">
      <c r="A142" s="14" t="s">
        <v>215</v>
      </c>
      <c r="B142" s="34">
        <v>81828</v>
      </c>
      <c r="C142" s="33" t="s">
        <v>618</v>
      </c>
      <c r="D142" s="33" t="s">
        <v>619</v>
      </c>
      <c r="E142" s="39" t="s">
        <v>13</v>
      </c>
      <c r="F142" s="104">
        <v>20</v>
      </c>
      <c r="G142" s="12">
        <v>730.32</v>
      </c>
      <c r="H142" s="80">
        <f t="shared" si="23"/>
        <v>912.680904</v>
      </c>
      <c r="I142" s="12">
        <f aca="true" t="shared" si="27" ref="I142:I150">H142*F142</f>
        <v>18253.61808</v>
      </c>
    </row>
    <row r="143" spans="1:9" ht="24" customHeight="1">
      <c r="A143" s="14" t="s">
        <v>716</v>
      </c>
      <c r="B143" s="34">
        <v>4883</v>
      </c>
      <c r="C143" s="33" t="s">
        <v>545</v>
      </c>
      <c r="D143" s="33" t="s">
        <v>529</v>
      </c>
      <c r="E143" s="39" t="s">
        <v>13</v>
      </c>
      <c r="F143" s="104">
        <v>19</v>
      </c>
      <c r="G143" s="12">
        <v>570.02</v>
      </c>
      <c r="H143" s="80">
        <f t="shared" si="23"/>
        <v>712.353994</v>
      </c>
      <c r="I143" s="12">
        <f t="shared" si="27"/>
        <v>13534.725885999998</v>
      </c>
    </row>
    <row r="144" spans="1:9" ht="24" customHeight="1">
      <c r="A144" s="14" t="s">
        <v>717</v>
      </c>
      <c r="B144" s="34">
        <v>4883</v>
      </c>
      <c r="C144" s="33" t="s">
        <v>545</v>
      </c>
      <c r="D144" s="33" t="s">
        <v>551</v>
      </c>
      <c r="E144" s="39" t="s">
        <v>13</v>
      </c>
      <c r="F144" s="104">
        <v>3</v>
      </c>
      <c r="G144" s="12">
        <v>570.02</v>
      </c>
      <c r="H144" s="80">
        <f t="shared" si="23"/>
        <v>712.353994</v>
      </c>
      <c r="I144" s="12">
        <f t="shared" si="27"/>
        <v>2137.0619819999997</v>
      </c>
    </row>
    <row r="145" spans="1:9" ht="24" customHeight="1">
      <c r="A145" s="14" t="s">
        <v>718</v>
      </c>
      <c r="B145" s="34">
        <v>7097</v>
      </c>
      <c r="C145" s="33" t="s">
        <v>5</v>
      </c>
      <c r="D145" s="33" t="s">
        <v>214</v>
      </c>
      <c r="E145" s="39" t="s">
        <v>13</v>
      </c>
      <c r="F145" s="104">
        <v>93</v>
      </c>
      <c r="G145" s="12">
        <v>9.01</v>
      </c>
      <c r="H145" s="80">
        <f t="shared" si="23"/>
        <v>11.259796999999999</v>
      </c>
      <c r="I145" s="12">
        <f t="shared" si="27"/>
        <v>1047.1611209999999</v>
      </c>
    </row>
    <row r="146" spans="1:9" ht="24" customHeight="1">
      <c r="A146" s="14" t="s">
        <v>719</v>
      </c>
      <c r="B146" s="34">
        <v>11658</v>
      </c>
      <c r="C146" s="33" t="s">
        <v>5</v>
      </c>
      <c r="D146" s="33" t="s">
        <v>539</v>
      </c>
      <c r="E146" s="39" t="s">
        <v>13</v>
      </c>
      <c r="F146" s="104">
        <v>3</v>
      </c>
      <c r="G146" s="12">
        <v>17.99</v>
      </c>
      <c r="H146" s="80">
        <f t="shared" si="23"/>
        <v>22.482103</v>
      </c>
      <c r="I146" s="12">
        <f t="shared" si="27"/>
        <v>67.446309</v>
      </c>
    </row>
    <row r="147" spans="1:9" ht="24" customHeight="1">
      <c r="A147" s="14" t="s">
        <v>720</v>
      </c>
      <c r="B147" s="34">
        <v>7091</v>
      </c>
      <c r="C147" s="33" t="s">
        <v>5</v>
      </c>
      <c r="D147" s="33" t="s">
        <v>540</v>
      </c>
      <c r="E147" s="39" t="s">
        <v>13</v>
      </c>
      <c r="F147" s="104">
        <v>30</v>
      </c>
      <c r="G147" s="12">
        <v>20.28</v>
      </c>
      <c r="H147" s="80">
        <f t="shared" si="23"/>
        <v>25.343916</v>
      </c>
      <c r="I147" s="12">
        <f t="shared" si="27"/>
        <v>760.31748</v>
      </c>
    </row>
    <row r="148" spans="1:9" ht="36" customHeight="1">
      <c r="A148" s="14" t="s">
        <v>721</v>
      </c>
      <c r="B148" s="34">
        <v>35277</v>
      </c>
      <c r="C148" s="33" t="s">
        <v>5</v>
      </c>
      <c r="D148" s="33" t="s">
        <v>213</v>
      </c>
      <c r="E148" s="39" t="s">
        <v>13</v>
      </c>
      <c r="F148" s="104">
        <v>2</v>
      </c>
      <c r="G148" s="12">
        <v>420.59</v>
      </c>
      <c r="H148" s="80">
        <f t="shared" si="23"/>
        <v>525.611323</v>
      </c>
      <c r="I148" s="12">
        <f t="shared" si="27"/>
        <v>1051.222646</v>
      </c>
    </row>
    <row r="149" spans="1:9" ht="36" customHeight="1">
      <c r="A149" s="8" t="s">
        <v>722</v>
      </c>
      <c r="B149" s="35" t="s">
        <v>212</v>
      </c>
      <c r="C149" s="36" t="s">
        <v>5</v>
      </c>
      <c r="D149" s="36" t="s">
        <v>552</v>
      </c>
      <c r="E149" s="40" t="s">
        <v>13</v>
      </c>
      <c r="F149" s="105">
        <v>108</v>
      </c>
      <c r="G149" s="6">
        <v>52.78</v>
      </c>
      <c r="H149" s="6">
        <f t="shared" si="23"/>
        <v>65.959166</v>
      </c>
      <c r="I149" s="6">
        <f t="shared" si="27"/>
        <v>7123.589927999999</v>
      </c>
    </row>
    <row r="150" spans="1:9" ht="36" customHeight="1">
      <c r="A150" s="8" t="s">
        <v>723</v>
      </c>
      <c r="B150" s="35" t="s">
        <v>211</v>
      </c>
      <c r="C150" s="36" t="s">
        <v>5</v>
      </c>
      <c r="D150" s="36" t="s">
        <v>210</v>
      </c>
      <c r="E150" s="40" t="s">
        <v>13</v>
      </c>
      <c r="F150" s="105">
        <v>36</v>
      </c>
      <c r="G150" s="6">
        <v>109.1</v>
      </c>
      <c r="H150" s="6">
        <f t="shared" si="23"/>
        <v>136.34226999999998</v>
      </c>
      <c r="I150" s="6">
        <f t="shared" si="27"/>
        <v>4908.32172</v>
      </c>
    </row>
    <row r="151" spans="1:9" ht="24" customHeight="1">
      <c r="A151" s="14" t="s">
        <v>724</v>
      </c>
      <c r="B151" s="34">
        <v>1964</v>
      </c>
      <c r="C151" s="33" t="s">
        <v>5</v>
      </c>
      <c r="D151" s="33" t="s">
        <v>209</v>
      </c>
      <c r="E151" s="39" t="s">
        <v>13</v>
      </c>
      <c r="F151" s="104">
        <v>66</v>
      </c>
      <c r="G151" s="12">
        <v>33.6</v>
      </c>
      <c r="H151" s="80">
        <f t="shared" si="23"/>
        <v>41.98992</v>
      </c>
      <c r="I151" s="12">
        <f aca="true" t="shared" si="28" ref="I151:I169">H151*F151</f>
        <v>2771.33472</v>
      </c>
    </row>
    <row r="152" spans="1:9" ht="24" customHeight="1">
      <c r="A152" s="14" t="s">
        <v>725</v>
      </c>
      <c r="B152" s="34">
        <v>1922</v>
      </c>
      <c r="C152" s="33" t="s">
        <v>5</v>
      </c>
      <c r="D152" s="33" t="s">
        <v>536</v>
      </c>
      <c r="E152" s="39" t="s">
        <v>13</v>
      </c>
      <c r="F152" s="104">
        <v>29</v>
      </c>
      <c r="G152" s="13">
        <v>45.95</v>
      </c>
      <c r="H152" s="80">
        <f t="shared" si="23"/>
        <v>57.423715</v>
      </c>
      <c r="I152" s="12">
        <f t="shared" si="28"/>
        <v>1665.287735</v>
      </c>
    </row>
    <row r="153" spans="1:9" ht="24" customHeight="1">
      <c r="A153" s="14" t="s">
        <v>726</v>
      </c>
      <c r="B153" s="34">
        <v>1929</v>
      </c>
      <c r="C153" s="33" t="s">
        <v>5</v>
      </c>
      <c r="D153" s="33" t="s">
        <v>208</v>
      </c>
      <c r="E153" s="39" t="s">
        <v>13</v>
      </c>
      <c r="F153" s="104">
        <v>97</v>
      </c>
      <c r="G153" s="12">
        <v>9.26</v>
      </c>
      <c r="H153" s="80">
        <f t="shared" si="23"/>
        <v>11.572222</v>
      </c>
      <c r="I153" s="12">
        <f t="shared" si="28"/>
        <v>1122.505534</v>
      </c>
    </row>
    <row r="154" spans="1:9" ht="24" customHeight="1">
      <c r="A154" s="14" t="s">
        <v>727</v>
      </c>
      <c r="B154" s="34">
        <v>1930</v>
      </c>
      <c r="C154" s="33" t="s">
        <v>5</v>
      </c>
      <c r="D154" s="33" t="s">
        <v>207</v>
      </c>
      <c r="E154" s="39" t="s">
        <v>13</v>
      </c>
      <c r="F154" s="104">
        <v>78</v>
      </c>
      <c r="G154" s="12">
        <v>17.95</v>
      </c>
      <c r="H154" s="80">
        <f t="shared" si="23"/>
        <v>22.432115</v>
      </c>
      <c r="I154" s="12">
        <f t="shared" si="28"/>
        <v>1749.70497</v>
      </c>
    </row>
    <row r="155" spans="1:9" ht="24" customHeight="1">
      <c r="A155" s="14" t="s">
        <v>728</v>
      </c>
      <c r="B155" s="34">
        <v>1970</v>
      </c>
      <c r="C155" s="33" t="s">
        <v>5</v>
      </c>
      <c r="D155" s="33" t="s">
        <v>206</v>
      </c>
      <c r="E155" s="39" t="s">
        <v>13</v>
      </c>
      <c r="F155" s="104">
        <v>73</v>
      </c>
      <c r="G155" s="12">
        <v>58.81</v>
      </c>
      <c r="H155" s="80">
        <f t="shared" si="23"/>
        <v>73.494857</v>
      </c>
      <c r="I155" s="12">
        <f t="shared" si="28"/>
        <v>5365.124561</v>
      </c>
    </row>
    <row r="156" spans="1:9" ht="24" customHeight="1">
      <c r="A156" s="14" t="s">
        <v>729</v>
      </c>
      <c r="B156" s="34">
        <v>1969</v>
      </c>
      <c r="C156" s="33" t="s">
        <v>5</v>
      </c>
      <c r="D156" s="33" t="s">
        <v>535</v>
      </c>
      <c r="E156" s="39" t="s">
        <v>13</v>
      </c>
      <c r="F156" s="104">
        <v>46</v>
      </c>
      <c r="G156" s="12">
        <v>40.34</v>
      </c>
      <c r="H156" s="80">
        <f t="shared" si="23"/>
        <v>50.412898000000006</v>
      </c>
      <c r="I156" s="12">
        <f t="shared" si="28"/>
        <v>2318.993308</v>
      </c>
    </row>
    <row r="157" spans="1:9" ht="24" customHeight="1">
      <c r="A157" s="14" t="s">
        <v>730</v>
      </c>
      <c r="B157" s="34">
        <v>1967</v>
      </c>
      <c r="C157" s="33" t="s">
        <v>5</v>
      </c>
      <c r="D157" s="33" t="s">
        <v>205</v>
      </c>
      <c r="E157" s="39" t="s">
        <v>13</v>
      </c>
      <c r="F157" s="104">
        <v>226</v>
      </c>
      <c r="G157" s="12">
        <v>6.54</v>
      </c>
      <c r="H157" s="80">
        <f t="shared" si="23"/>
        <v>8.173038</v>
      </c>
      <c r="I157" s="12">
        <f t="shared" si="28"/>
        <v>1847.106588</v>
      </c>
    </row>
    <row r="158" spans="1:9" ht="24" customHeight="1">
      <c r="A158" s="14" t="s">
        <v>731</v>
      </c>
      <c r="B158" s="34">
        <v>1968</v>
      </c>
      <c r="C158" s="33" t="s">
        <v>5</v>
      </c>
      <c r="D158" s="33" t="s">
        <v>204</v>
      </c>
      <c r="E158" s="39" t="s">
        <v>13</v>
      </c>
      <c r="F158" s="104">
        <v>81</v>
      </c>
      <c r="G158" s="12">
        <v>13.71</v>
      </c>
      <c r="H158" s="80">
        <f t="shared" si="23"/>
        <v>17.133387000000003</v>
      </c>
      <c r="I158" s="12">
        <f t="shared" si="28"/>
        <v>1387.8043470000002</v>
      </c>
    </row>
    <row r="159" spans="1:9" ht="24" customHeight="1">
      <c r="A159" s="14" t="s">
        <v>732</v>
      </c>
      <c r="B159" s="34">
        <v>20144</v>
      </c>
      <c r="C159" s="33" t="s">
        <v>5</v>
      </c>
      <c r="D159" s="33" t="s">
        <v>203</v>
      </c>
      <c r="E159" s="39" t="s">
        <v>13</v>
      </c>
      <c r="F159" s="104">
        <v>28</v>
      </c>
      <c r="G159" s="12">
        <v>74.47</v>
      </c>
      <c r="H159" s="80">
        <f t="shared" si="23"/>
        <v>93.065159</v>
      </c>
      <c r="I159" s="12">
        <f t="shared" si="28"/>
        <v>2605.824452</v>
      </c>
    </row>
    <row r="160" spans="1:9" ht="24" customHeight="1">
      <c r="A160" s="14" t="s">
        <v>733</v>
      </c>
      <c r="B160" s="34">
        <v>3659</v>
      </c>
      <c r="C160" s="33" t="s">
        <v>5</v>
      </c>
      <c r="D160" s="33" t="s">
        <v>537</v>
      </c>
      <c r="E160" s="39" t="s">
        <v>13</v>
      </c>
      <c r="F160" s="104">
        <v>60</v>
      </c>
      <c r="G160" s="12">
        <v>20.64</v>
      </c>
      <c r="H160" s="80">
        <f t="shared" si="23"/>
        <v>25.793808000000002</v>
      </c>
      <c r="I160" s="12">
        <f t="shared" si="28"/>
        <v>1547.62848</v>
      </c>
    </row>
    <row r="161" spans="1:9" ht="24" customHeight="1">
      <c r="A161" s="14" t="s">
        <v>734</v>
      </c>
      <c r="B161" s="34">
        <v>3658</v>
      </c>
      <c r="C161" s="33" t="s">
        <v>5</v>
      </c>
      <c r="D161" s="33" t="s">
        <v>538</v>
      </c>
      <c r="E161" s="39" t="s">
        <v>13</v>
      </c>
      <c r="F161" s="104">
        <v>14</v>
      </c>
      <c r="G161" s="12">
        <v>21.05</v>
      </c>
      <c r="H161" s="80">
        <f t="shared" si="23"/>
        <v>26.306185</v>
      </c>
      <c r="I161" s="12">
        <f t="shared" si="28"/>
        <v>368.28659</v>
      </c>
    </row>
    <row r="162" spans="1:9" ht="24" customHeight="1">
      <c r="A162" s="14" t="s">
        <v>735</v>
      </c>
      <c r="B162" s="34">
        <v>20140</v>
      </c>
      <c r="C162" s="33" t="s">
        <v>5</v>
      </c>
      <c r="D162" s="33" t="s">
        <v>202</v>
      </c>
      <c r="E162" s="39" t="s">
        <v>13</v>
      </c>
      <c r="F162" s="104">
        <v>3</v>
      </c>
      <c r="G162" s="12">
        <v>8.86</v>
      </c>
      <c r="H162" s="80">
        <f t="shared" si="23"/>
        <v>11.072341999999999</v>
      </c>
      <c r="I162" s="12">
        <f t="shared" si="28"/>
        <v>33.217026</v>
      </c>
    </row>
    <row r="163" spans="1:9" ht="24" customHeight="1">
      <c r="A163" s="14" t="s">
        <v>736</v>
      </c>
      <c r="B163" s="34">
        <v>20141</v>
      </c>
      <c r="C163" s="33" t="s">
        <v>5</v>
      </c>
      <c r="D163" s="33" t="s">
        <v>201</v>
      </c>
      <c r="E163" s="39" t="s">
        <v>13</v>
      </c>
      <c r="F163" s="104">
        <v>12</v>
      </c>
      <c r="G163" s="12">
        <v>15.55</v>
      </c>
      <c r="H163" s="80">
        <f t="shared" si="23"/>
        <v>19.432835</v>
      </c>
      <c r="I163" s="12">
        <f t="shared" si="28"/>
        <v>233.19402000000002</v>
      </c>
    </row>
    <row r="164" spans="1:9" ht="42.75" customHeight="1">
      <c r="A164" s="8" t="s">
        <v>737</v>
      </c>
      <c r="B164" s="35">
        <v>89711</v>
      </c>
      <c r="C164" s="36" t="s">
        <v>5</v>
      </c>
      <c r="D164" s="36" t="s">
        <v>533</v>
      </c>
      <c r="E164" s="40" t="s">
        <v>59</v>
      </c>
      <c r="F164" s="105">
        <v>268</v>
      </c>
      <c r="G164" s="6">
        <v>20.17</v>
      </c>
      <c r="H164" s="6">
        <f t="shared" si="23"/>
        <v>25.206449000000003</v>
      </c>
      <c r="I164" s="6">
        <f t="shared" si="28"/>
        <v>6755.328332000001</v>
      </c>
    </row>
    <row r="165" spans="1:9" ht="36" customHeight="1">
      <c r="A165" s="8" t="s">
        <v>738</v>
      </c>
      <c r="B165" s="35" t="s">
        <v>198</v>
      </c>
      <c r="C165" s="36" t="s">
        <v>5</v>
      </c>
      <c r="D165" s="36" t="s">
        <v>197</v>
      </c>
      <c r="E165" s="40" t="s">
        <v>59</v>
      </c>
      <c r="F165" s="105">
        <v>293</v>
      </c>
      <c r="G165" s="6">
        <v>14.58</v>
      </c>
      <c r="H165" s="6">
        <f t="shared" si="23"/>
        <v>18.220626</v>
      </c>
      <c r="I165" s="6">
        <f t="shared" si="28"/>
        <v>5338.643418</v>
      </c>
    </row>
    <row r="166" spans="1:9" ht="36" customHeight="1">
      <c r="A166" s="8" t="s">
        <v>739</v>
      </c>
      <c r="B166" s="35" t="s">
        <v>200</v>
      </c>
      <c r="C166" s="36" t="s">
        <v>5</v>
      </c>
      <c r="D166" s="36" t="s">
        <v>199</v>
      </c>
      <c r="E166" s="40" t="s">
        <v>59</v>
      </c>
      <c r="F166" s="105">
        <v>491</v>
      </c>
      <c r="G166" s="6">
        <v>25.85</v>
      </c>
      <c r="H166" s="6">
        <f t="shared" si="23"/>
        <v>32.304745000000004</v>
      </c>
      <c r="I166" s="6">
        <f t="shared" si="28"/>
        <v>15861.629795000003</v>
      </c>
    </row>
    <row r="167" spans="1:9" ht="30" customHeight="1">
      <c r="A167" s="8" t="s">
        <v>740</v>
      </c>
      <c r="B167" s="35" t="s">
        <v>196</v>
      </c>
      <c r="C167" s="36" t="s">
        <v>5</v>
      </c>
      <c r="D167" s="36" t="s">
        <v>195</v>
      </c>
      <c r="E167" s="40" t="s">
        <v>59</v>
      </c>
      <c r="F167" s="105">
        <v>601</v>
      </c>
      <c r="G167" s="44">
        <v>45.69</v>
      </c>
      <c r="H167" s="6">
        <f t="shared" si="23"/>
        <v>57.098793</v>
      </c>
      <c r="I167" s="6">
        <f t="shared" si="28"/>
        <v>34316.374593</v>
      </c>
    </row>
    <row r="168" spans="1:9" ht="36" customHeight="1">
      <c r="A168" s="8" t="s">
        <v>741</v>
      </c>
      <c r="B168" s="35">
        <v>89849</v>
      </c>
      <c r="C168" s="36" t="s">
        <v>5</v>
      </c>
      <c r="D168" s="36" t="s">
        <v>534</v>
      </c>
      <c r="E168" s="40" t="s">
        <v>59</v>
      </c>
      <c r="F168" s="105">
        <v>109</v>
      </c>
      <c r="G168" s="7">
        <v>67.81</v>
      </c>
      <c r="H168" s="6">
        <f t="shared" si="23"/>
        <v>84.742157</v>
      </c>
      <c r="I168" s="6">
        <f t="shared" si="28"/>
        <v>9236.895113</v>
      </c>
    </row>
    <row r="169" spans="1:9" ht="24" customHeight="1">
      <c r="A169" s="8" t="s">
        <v>742</v>
      </c>
      <c r="B169" s="35">
        <v>14152</v>
      </c>
      <c r="C169" s="36" t="s">
        <v>5</v>
      </c>
      <c r="D169" s="36" t="s">
        <v>528</v>
      </c>
      <c r="E169" s="40" t="s">
        <v>13</v>
      </c>
      <c r="F169" s="105">
        <v>15</v>
      </c>
      <c r="G169" s="6">
        <v>49.09</v>
      </c>
      <c r="H169" s="6">
        <f t="shared" si="23"/>
        <v>61.347773000000004</v>
      </c>
      <c r="I169" s="6">
        <f t="shared" si="28"/>
        <v>920.2165950000001</v>
      </c>
    </row>
    <row r="170" spans="1:9" ht="24" customHeight="1">
      <c r="A170" s="10" t="s">
        <v>194</v>
      </c>
      <c r="B170" s="10"/>
      <c r="C170" s="10"/>
      <c r="D170" s="10" t="s">
        <v>193</v>
      </c>
      <c r="E170" s="45"/>
      <c r="F170" s="107"/>
      <c r="G170" s="10"/>
      <c r="H170" s="10"/>
      <c r="I170" s="9">
        <f>SUM(I171:I176)</f>
        <v>108076.05552000001</v>
      </c>
    </row>
    <row r="171" spans="1:9" ht="24" customHeight="1">
      <c r="A171" s="14" t="s">
        <v>743</v>
      </c>
      <c r="B171" s="13">
        <v>36207</v>
      </c>
      <c r="C171" s="14" t="s">
        <v>5</v>
      </c>
      <c r="D171" s="14" t="s">
        <v>192</v>
      </c>
      <c r="E171" s="39" t="s">
        <v>13</v>
      </c>
      <c r="F171" s="104">
        <v>60</v>
      </c>
      <c r="G171" s="12">
        <v>496.48</v>
      </c>
      <c r="H171" s="80">
        <f t="shared" si="23"/>
        <v>620.451056</v>
      </c>
      <c r="I171" s="12">
        <f aca="true" t="shared" si="29" ref="I171:I176">H171*F171</f>
        <v>37227.06336</v>
      </c>
    </row>
    <row r="172" spans="1:9" ht="24" customHeight="1">
      <c r="A172" s="14" t="s">
        <v>744</v>
      </c>
      <c r="B172" s="13">
        <v>36205</v>
      </c>
      <c r="C172" s="14" t="s">
        <v>5</v>
      </c>
      <c r="D172" s="14" t="s">
        <v>191</v>
      </c>
      <c r="E172" s="39" t="s">
        <v>13</v>
      </c>
      <c r="F172" s="104">
        <v>60</v>
      </c>
      <c r="G172" s="12">
        <v>242.76</v>
      </c>
      <c r="H172" s="80">
        <f t="shared" si="23"/>
        <v>303.377172</v>
      </c>
      <c r="I172" s="12">
        <f t="shared" si="29"/>
        <v>18202.630319999997</v>
      </c>
    </row>
    <row r="173" spans="1:9" ht="24" customHeight="1">
      <c r="A173" s="14" t="s">
        <v>745</v>
      </c>
      <c r="B173" s="13">
        <v>36081</v>
      </c>
      <c r="C173" s="14" t="s">
        <v>5</v>
      </c>
      <c r="D173" s="14" t="s">
        <v>190</v>
      </c>
      <c r="E173" s="39" t="s">
        <v>13</v>
      </c>
      <c r="F173" s="104">
        <v>60</v>
      </c>
      <c r="G173" s="12">
        <v>258.84</v>
      </c>
      <c r="H173" s="80">
        <f t="shared" si="23"/>
        <v>323.47234799999995</v>
      </c>
      <c r="I173" s="12">
        <f t="shared" si="29"/>
        <v>19408.340879999996</v>
      </c>
    </row>
    <row r="174" spans="1:9" ht="24" customHeight="1">
      <c r="A174" s="14" t="s">
        <v>746</v>
      </c>
      <c r="B174" s="13">
        <v>1739</v>
      </c>
      <c r="C174" s="14" t="s">
        <v>545</v>
      </c>
      <c r="D174" s="14" t="s">
        <v>189</v>
      </c>
      <c r="E174" s="39" t="s">
        <v>188</v>
      </c>
      <c r="F174" s="104">
        <v>180</v>
      </c>
      <c r="G174" s="12">
        <v>130</v>
      </c>
      <c r="H174" s="80">
        <f t="shared" si="23"/>
        <v>162.461</v>
      </c>
      <c r="I174" s="12">
        <f t="shared" si="29"/>
        <v>29242.980000000003</v>
      </c>
    </row>
    <row r="175" spans="1:9" ht="24" customHeight="1">
      <c r="A175" s="8" t="s">
        <v>747</v>
      </c>
      <c r="B175" s="7" t="s">
        <v>187</v>
      </c>
      <c r="C175" s="8" t="s">
        <v>5</v>
      </c>
      <c r="D175" s="8" t="s">
        <v>160</v>
      </c>
      <c r="E175" s="40" t="s">
        <v>99</v>
      </c>
      <c r="F175" s="105">
        <v>72</v>
      </c>
      <c r="G175" s="6">
        <v>24.31</v>
      </c>
      <c r="H175" s="6">
        <f t="shared" si="23"/>
        <v>30.380207</v>
      </c>
      <c r="I175" s="6">
        <f t="shared" si="29"/>
        <v>2187.374904</v>
      </c>
    </row>
    <row r="176" spans="1:9" ht="24" customHeight="1">
      <c r="A176" s="8" t="s">
        <v>748</v>
      </c>
      <c r="B176" s="7" t="s">
        <v>186</v>
      </c>
      <c r="C176" s="8" t="s">
        <v>5</v>
      </c>
      <c r="D176" s="8" t="s">
        <v>185</v>
      </c>
      <c r="E176" s="40" t="s">
        <v>99</v>
      </c>
      <c r="F176" s="105">
        <v>72</v>
      </c>
      <c r="G176" s="6">
        <v>20.09</v>
      </c>
      <c r="H176" s="6">
        <f t="shared" si="23"/>
        <v>25.106473</v>
      </c>
      <c r="I176" s="6">
        <f t="shared" si="29"/>
        <v>1807.666056</v>
      </c>
    </row>
    <row r="177" spans="1:9" ht="24" customHeight="1">
      <c r="A177" s="10" t="s">
        <v>184</v>
      </c>
      <c r="B177" s="10"/>
      <c r="C177" s="10"/>
      <c r="D177" s="10" t="s">
        <v>183</v>
      </c>
      <c r="E177" s="45"/>
      <c r="F177" s="107"/>
      <c r="G177" s="10"/>
      <c r="H177" s="10"/>
      <c r="I177" s="9">
        <f>SUM(I178:I201)</f>
        <v>1352596.678035667</v>
      </c>
    </row>
    <row r="178" spans="1:9" ht="36" customHeight="1">
      <c r="A178" s="14" t="s">
        <v>484</v>
      </c>
      <c r="B178" s="13">
        <v>39750</v>
      </c>
      <c r="C178" s="14" t="s">
        <v>5</v>
      </c>
      <c r="D178" s="14" t="s">
        <v>182</v>
      </c>
      <c r="E178" s="39" t="s">
        <v>59</v>
      </c>
      <c r="F178" s="104">
        <v>358</v>
      </c>
      <c r="G178" s="12">
        <v>154.31</v>
      </c>
      <c r="H178" s="80">
        <f aca="true" t="shared" si="30" ref="H178:H190">G178+G178*0.2497</f>
        <v>192.841207</v>
      </c>
      <c r="I178" s="12">
        <f aca="true" t="shared" si="31" ref="I178:I190">H178*F178</f>
        <v>69037.152106</v>
      </c>
    </row>
    <row r="179" spans="1:9" ht="36" customHeight="1">
      <c r="A179" s="14" t="s">
        <v>485</v>
      </c>
      <c r="B179" s="13">
        <v>39749</v>
      </c>
      <c r="C179" s="14" t="s">
        <v>5</v>
      </c>
      <c r="D179" s="14" t="s">
        <v>181</v>
      </c>
      <c r="E179" s="39" t="s">
        <v>59</v>
      </c>
      <c r="F179" s="104">
        <v>205</v>
      </c>
      <c r="G179" s="12">
        <v>112.56</v>
      </c>
      <c r="H179" s="80">
        <f t="shared" si="30"/>
        <v>140.666232</v>
      </c>
      <c r="I179" s="12">
        <f t="shared" si="31"/>
        <v>28836.57756</v>
      </c>
    </row>
    <row r="180" spans="1:9" ht="36" customHeight="1">
      <c r="A180" s="14" t="s">
        <v>486</v>
      </c>
      <c r="B180" s="13">
        <v>39747</v>
      </c>
      <c r="C180" s="14" t="s">
        <v>5</v>
      </c>
      <c r="D180" s="14" t="s">
        <v>180</v>
      </c>
      <c r="E180" s="39" t="s">
        <v>59</v>
      </c>
      <c r="F180" s="104">
        <v>1880</v>
      </c>
      <c r="G180" s="12">
        <v>54.68</v>
      </c>
      <c r="H180" s="80">
        <f t="shared" si="30"/>
        <v>68.333596</v>
      </c>
      <c r="I180" s="12">
        <f t="shared" si="31"/>
        <v>128467.16048</v>
      </c>
    </row>
    <row r="181" spans="1:9" ht="24" customHeight="1">
      <c r="A181" s="14" t="s">
        <v>487</v>
      </c>
      <c r="B181" s="13">
        <v>12717</v>
      </c>
      <c r="C181" s="14" t="s">
        <v>5</v>
      </c>
      <c r="D181" s="14" t="s">
        <v>179</v>
      </c>
      <c r="E181" s="39" t="s">
        <v>13</v>
      </c>
      <c r="F181" s="104">
        <v>31</v>
      </c>
      <c r="G181" s="12">
        <v>41.03</v>
      </c>
      <c r="H181" s="80">
        <f t="shared" si="30"/>
        <v>51.275191</v>
      </c>
      <c r="I181" s="12">
        <f t="shared" si="31"/>
        <v>1589.530921</v>
      </c>
    </row>
    <row r="182" spans="1:9" ht="24" customHeight="1">
      <c r="A182" s="14" t="s">
        <v>488</v>
      </c>
      <c r="B182" s="13">
        <v>12716</v>
      </c>
      <c r="C182" s="14" t="s">
        <v>5</v>
      </c>
      <c r="D182" s="14" t="s">
        <v>178</v>
      </c>
      <c r="E182" s="39" t="s">
        <v>13</v>
      </c>
      <c r="F182" s="104">
        <v>21</v>
      </c>
      <c r="G182" s="12">
        <v>20.88</v>
      </c>
      <c r="H182" s="80">
        <f t="shared" si="30"/>
        <v>26.093736</v>
      </c>
      <c r="I182" s="12">
        <f t="shared" si="31"/>
        <v>547.968456</v>
      </c>
    </row>
    <row r="183" spans="1:9" ht="24" customHeight="1">
      <c r="A183" s="14" t="s">
        <v>489</v>
      </c>
      <c r="B183" s="13">
        <v>12714</v>
      </c>
      <c r="C183" s="14" t="s">
        <v>5</v>
      </c>
      <c r="D183" s="14" t="s">
        <v>177</v>
      </c>
      <c r="E183" s="39" t="s">
        <v>13</v>
      </c>
      <c r="F183" s="104">
        <v>1131</v>
      </c>
      <c r="G183" s="12">
        <v>5.38</v>
      </c>
      <c r="H183" s="80">
        <f t="shared" si="30"/>
        <v>6.723386</v>
      </c>
      <c r="I183" s="12">
        <f t="shared" si="31"/>
        <v>7604.149565999999</v>
      </c>
    </row>
    <row r="184" spans="1:9" ht="24" customHeight="1">
      <c r="A184" s="14" t="s">
        <v>490</v>
      </c>
      <c r="B184" s="13">
        <v>12737</v>
      </c>
      <c r="C184" s="14" t="s">
        <v>5</v>
      </c>
      <c r="D184" s="14" t="s">
        <v>483</v>
      </c>
      <c r="E184" s="39" t="s">
        <v>13</v>
      </c>
      <c r="F184" s="104">
        <v>137</v>
      </c>
      <c r="G184" s="12">
        <v>8.1</v>
      </c>
      <c r="H184" s="80">
        <f t="shared" si="30"/>
        <v>10.12257</v>
      </c>
      <c r="I184" s="12">
        <f t="shared" si="31"/>
        <v>1386.79209</v>
      </c>
    </row>
    <row r="185" spans="1:9" ht="20.25" customHeight="1">
      <c r="A185" s="14" t="s">
        <v>491</v>
      </c>
      <c r="B185" s="13">
        <v>12735</v>
      </c>
      <c r="C185" s="14" t="s">
        <v>5</v>
      </c>
      <c r="D185" s="14" t="s">
        <v>176</v>
      </c>
      <c r="E185" s="39" t="s">
        <v>13</v>
      </c>
      <c r="F185" s="104">
        <v>59</v>
      </c>
      <c r="G185" s="12">
        <v>25.68</v>
      </c>
      <c r="H185" s="80">
        <f t="shared" si="30"/>
        <v>32.092296</v>
      </c>
      <c r="I185" s="12">
        <f t="shared" si="31"/>
        <v>1893.445464</v>
      </c>
    </row>
    <row r="186" spans="1:9" ht="24" customHeight="1">
      <c r="A186" s="14" t="s">
        <v>492</v>
      </c>
      <c r="B186" s="13">
        <v>3937</v>
      </c>
      <c r="C186" s="14" t="s">
        <v>5</v>
      </c>
      <c r="D186" s="14" t="s">
        <v>175</v>
      </c>
      <c r="E186" s="39" t="s">
        <v>13</v>
      </c>
      <c r="F186" s="104">
        <v>108</v>
      </c>
      <c r="G186" s="12">
        <v>18.54</v>
      </c>
      <c r="H186" s="80">
        <f t="shared" si="30"/>
        <v>23.169438</v>
      </c>
      <c r="I186" s="12">
        <f t="shared" si="31"/>
        <v>2502.299304</v>
      </c>
    </row>
    <row r="187" spans="1:9" ht="24" customHeight="1">
      <c r="A187" s="14" t="s">
        <v>493</v>
      </c>
      <c r="B187" s="13">
        <v>3938</v>
      </c>
      <c r="C187" s="14" t="s">
        <v>5</v>
      </c>
      <c r="D187" s="14" t="s">
        <v>174</v>
      </c>
      <c r="E187" s="39" t="s">
        <v>13</v>
      </c>
      <c r="F187" s="104">
        <v>54</v>
      </c>
      <c r="G187" s="12">
        <v>12.22</v>
      </c>
      <c r="H187" s="80">
        <f t="shared" si="30"/>
        <v>15.271334000000001</v>
      </c>
      <c r="I187" s="12">
        <f t="shared" si="31"/>
        <v>824.6520360000001</v>
      </c>
    </row>
    <row r="188" spans="1:9" ht="24" customHeight="1">
      <c r="A188" s="8" t="s">
        <v>494</v>
      </c>
      <c r="B188" s="7" t="s">
        <v>173</v>
      </c>
      <c r="C188" s="8" t="s">
        <v>5</v>
      </c>
      <c r="D188" s="8" t="s">
        <v>172</v>
      </c>
      <c r="E188" s="40" t="s">
        <v>13</v>
      </c>
      <c r="F188" s="105">
        <v>14</v>
      </c>
      <c r="G188" s="6">
        <v>145.8</v>
      </c>
      <c r="H188" s="6">
        <f t="shared" si="30"/>
        <v>182.20626000000001</v>
      </c>
      <c r="I188" s="6">
        <f t="shared" si="31"/>
        <v>2550.8876400000004</v>
      </c>
    </row>
    <row r="189" spans="1:9" ht="24" customHeight="1">
      <c r="A189" s="8" t="s">
        <v>495</v>
      </c>
      <c r="B189" s="7" t="s">
        <v>171</v>
      </c>
      <c r="C189" s="8" t="s">
        <v>5</v>
      </c>
      <c r="D189" s="8" t="s">
        <v>170</v>
      </c>
      <c r="E189" s="40" t="s">
        <v>13</v>
      </c>
      <c r="F189" s="105">
        <v>7</v>
      </c>
      <c r="G189" s="6">
        <v>98.43</v>
      </c>
      <c r="H189" s="6">
        <f t="shared" si="30"/>
        <v>123.00797100000001</v>
      </c>
      <c r="I189" s="6">
        <f t="shared" si="31"/>
        <v>861.0557970000001</v>
      </c>
    </row>
    <row r="190" spans="1:9" ht="24" customHeight="1">
      <c r="A190" s="8" t="s">
        <v>496</v>
      </c>
      <c r="B190" s="7" t="s">
        <v>169</v>
      </c>
      <c r="C190" s="8" t="s">
        <v>5</v>
      </c>
      <c r="D190" s="8" t="s">
        <v>168</v>
      </c>
      <c r="E190" s="40" t="s">
        <v>13</v>
      </c>
      <c r="F190" s="105">
        <v>150</v>
      </c>
      <c r="G190" s="6">
        <v>62.11</v>
      </c>
      <c r="H190" s="6">
        <f t="shared" si="30"/>
        <v>77.618867</v>
      </c>
      <c r="I190" s="6">
        <f t="shared" si="31"/>
        <v>11642.830049999999</v>
      </c>
    </row>
    <row r="191" spans="1:9" ht="24" customHeight="1">
      <c r="A191" s="14" t="s">
        <v>497</v>
      </c>
      <c r="B191" s="13">
        <v>38005</v>
      </c>
      <c r="C191" s="14" t="s">
        <v>5</v>
      </c>
      <c r="D191" s="14" t="s">
        <v>167</v>
      </c>
      <c r="E191" s="39" t="s">
        <v>13</v>
      </c>
      <c r="F191" s="104">
        <v>300</v>
      </c>
      <c r="G191" s="12">
        <v>23.58</v>
      </c>
      <c r="H191" s="80">
        <f aca="true" t="shared" si="32" ref="H191:H201">G191+G191*0.2497</f>
        <v>29.467926</v>
      </c>
      <c r="I191" s="12">
        <f aca="true" t="shared" si="33" ref="I191:I201">H191*F191</f>
        <v>8840.3778</v>
      </c>
    </row>
    <row r="192" spans="1:9" ht="24" customHeight="1">
      <c r="A192" s="14" t="s">
        <v>498</v>
      </c>
      <c r="B192" s="13">
        <v>128</v>
      </c>
      <c r="C192" s="14" t="s">
        <v>15</v>
      </c>
      <c r="D192" s="33" t="s">
        <v>166</v>
      </c>
      <c r="E192" s="39" t="s">
        <v>163</v>
      </c>
      <c r="F192" s="104">
        <v>3</v>
      </c>
      <c r="G192" s="12">
        <v>156</v>
      </c>
      <c r="H192" s="80">
        <f t="shared" si="32"/>
        <v>194.9532</v>
      </c>
      <c r="I192" s="12">
        <f t="shared" si="33"/>
        <v>584.8596</v>
      </c>
    </row>
    <row r="193" spans="1:9" ht="24" customHeight="1">
      <c r="A193" s="14" t="s">
        <v>499</v>
      </c>
      <c r="B193" s="13">
        <v>38007</v>
      </c>
      <c r="C193" s="14" t="s">
        <v>5</v>
      </c>
      <c r="D193" s="14" t="s">
        <v>165</v>
      </c>
      <c r="E193" s="39" t="s">
        <v>13</v>
      </c>
      <c r="F193" s="104">
        <v>14</v>
      </c>
      <c r="G193" s="12">
        <v>44.3</v>
      </c>
      <c r="H193" s="80">
        <f t="shared" si="32"/>
        <v>55.361709999999995</v>
      </c>
      <c r="I193" s="12">
        <f t="shared" si="33"/>
        <v>775.0639399999999</v>
      </c>
    </row>
    <row r="194" spans="1:9" ht="24" customHeight="1">
      <c r="A194" s="14" t="s">
        <v>500</v>
      </c>
      <c r="B194" s="13">
        <v>38008</v>
      </c>
      <c r="C194" s="14" t="s">
        <v>5</v>
      </c>
      <c r="D194" s="14" t="s">
        <v>164</v>
      </c>
      <c r="E194" s="39" t="s">
        <v>13</v>
      </c>
      <c r="F194" s="104">
        <v>28</v>
      </c>
      <c r="G194" s="12">
        <v>178.4</v>
      </c>
      <c r="H194" s="80">
        <f t="shared" si="32"/>
        <v>222.94648</v>
      </c>
      <c r="I194" s="12">
        <f t="shared" si="33"/>
        <v>6242.50144</v>
      </c>
    </row>
    <row r="195" spans="1:9" ht="24" customHeight="1">
      <c r="A195" s="14" t="s">
        <v>501</v>
      </c>
      <c r="B195" s="13">
        <v>7292</v>
      </c>
      <c r="C195" s="14" t="s">
        <v>5</v>
      </c>
      <c r="D195" s="33" t="s">
        <v>162</v>
      </c>
      <c r="E195" s="39" t="s">
        <v>161</v>
      </c>
      <c r="F195" s="104">
        <v>50</v>
      </c>
      <c r="G195" s="12">
        <v>37.27</v>
      </c>
      <c r="H195" s="80">
        <f t="shared" si="32"/>
        <v>46.576319000000005</v>
      </c>
      <c r="I195" s="12">
        <f t="shared" si="33"/>
        <v>2328.81595</v>
      </c>
    </row>
    <row r="196" spans="1:9" ht="24" customHeight="1">
      <c r="A196" s="14" t="s">
        <v>502</v>
      </c>
      <c r="B196" s="13">
        <v>2038</v>
      </c>
      <c r="C196" s="14" t="s">
        <v>545</v>
      </c>
      <c r="D196" s="14" t="s">
        <v>578</v>
      </c>
      <c r="E196" s="39" t="s">
        <v>161</v>
      </c>
      <c r="F196" s="104">
        <v>10</v>
      </c>
      <c r="G196" s="12">
        <v>18.94</v>
      </c>
      <c r="H196" s="80">
        <f t="shared" si="32"/>
        <v>23.669318</v>
      </c>
      <c r="I196" s="12">
        <f t="shared" si="33"/>
        <v>236.69318</v>
      </c>
    </row>
    <row r="197" spans="1:9" ht="50.25" customHeight="1">
      <c r="A197" s="14" t="s">
        <v>503</v>
      </c>
      <c r="B197" s="13">
        <v>176</v>
      </c>
      <c r="C197" s="14" t="s">
        <v>15</v>
      </c>
      <c r="D197" s="14" t="s">
        <v>819</v>
      </c>
      <c r="E197" s="39" t="s">
        <v>13</v>
      </c>
      <c r="F197" s="104">
        <v>2</v>
      </c>
      <c r="G197" s="12">
        <f>'CPU Especiais'!J58</f>
        <v>252203</v>
      </c>
      <c r="H197" s="80">
        <f t="shared" si="32"/>
        <v>315178.0891</v>
      </c>
      <c r="I197" s="12">
        <f t="shared" si="33"/>
        <v>630356.1782</v>
      </c>
    </row>
    <row r="198" spans="1:9" ht="34.5" customHeight="1">
      <c r="A198" s="14" t="s">
        <v>504</v>
      </c>
      <c r="B198" s="13">
        <v>180</v>
      </c>
      <c r="C198" s="14" t="s">
        <v>15</v>
      </c>
      <c r="D198" s="14" t="s">
        <v>68</v>
      </c>
      <c r="E198" s="39" t="s">
        <v>13</v>
      </c>
      <c r="F198" s="104">
        <v>96</v>
      </c>
      <c r="G198" s="12">
        <f>'CPU Especiais'!J64</f>
        <v>1877.9066666666668</v>
      </c>
      <c r="H198" s="80">
        <f t="shared" si="32"/>
        <v>2346.8199613333336</v>
      </c>
      <c r="I198" s="12">
        <f t="shared" si="33"/>
        <v>225294.71628800003</v>
      </c>
    </row>
    <row r="199" spans="1:9" ht="70.5" customHeight="1">
      <c r="A199" s="14" t="s">
        <v>820</v>
      </c>
      <c r="B199" s="13">
        <v>178</v>
      </c>
      <c r="C199" s="14" t="s">
        <v>15</v>
      </c>
      <c r="D199" s="14" t="s">
        <v>648</v>
      </c>
      <c r="E199" s="39" t="s">
        <v>13</v>
      </c>
      <c r="F199" s="104">
        <v>2</v>
      </c>
      <c r="G199" s="12">
        <f>'CPU Especiais'!J52</f>
        <v>84135.43666666666</v>
      </c>
      <c r="H199" s="80">
        <f t="shared" si="32"/>
        <v>105144.05520233333</v>
      </c>
      <c r="I199" s="12">
        <f t="shared" si="33"/>
        <v>210288.11040466666</v>
      </c>
    </row>
    <row r="200" spans="1:9" ht="24" customHeight="1">
      <c r="A200" s="8" t="s">
        <v>505</v>
      </c>
      <c r="B200" s="7">
        <v>101445</v>
      </c>
      <c r="C200" s="8" t="s">
        <v>5</v>
      </c>
      <c r="D200" s="8" t="s">
        <v>160</v>
      </c>
      <c r="E200" s="40" t="s">
        <v>8</v>
      </c>
      <c r="F200" s="105">
        <v>1</v>
      </c>
      <c r="G200" s="6">
        <v>4331.81</v>
      </c>
      <c r="H200" s="6">
        <f t="shared" si="32"/>
        <v>5413.462957000001</v>
      </c>
      <c r="I200" s="6">
        <f t="shared" si="33"/>
        <v>5413.462957000001</v>
      </c>
    </row>
    <row r="201" spans="1:9" ht="24" customHeight="1">
      <c r="A201" s="8" t="s">
        <v>821</v>
      </c>
      <c r="B201" s="7">
        <v>101387</v>
      </c>
      <c r="C201" s="8" t="s">
        <v>5</v>
      </c>
      <c r="D201" s="8" t="s">
        <v>159</v>
      </c>
      <c r="E201" s="40" t="s">
        <v>8</v>
      </c>
      <c r="F201" s="105">
        <v>1</v>
      </c>
      <c r="G201" s="6">
        <v>3593.98</v>
      </c>
      <c r="H201" s="6">
        <f t="shared" si="32"/>
        <v>4491.396806</v>
      </c>
      <c r="I201" s="6">
        <f t="shared" si="33"/>
        <v>4491.396806</v>
      </c>
    </row>
    <row r="202" spans="1:9" ht="24" customHeight="1">
      <c r="A202" s="10" t="s">
        <v>155</v>
      </c>
      <c r="B202" s="10"/>
      <c r="C202" s="10"/>
      <c r="D202" s="10" t="s">
        <v>154</v>
      </c>
      <c r="E202" s="45"/>
      <c r="F202" s="107"/>
      <c r="G202" s="10"/>
      <c r="H202" s="10"/>
      <c r="I202" s="9">
        <f>I203+I226+I240+I253+I263+I284+I304+I311+I322</f>
        <v>1382819.3086964</v>
      </c>
    </row>
    <row r="203" spans="1:9" ht="24" customHeight="1">
      <c r="A203" s="10" t="s">
        <v>153</v>
      </c>
      <c r="B203" s="10"/>
      <c r="C203" s="10"/>
      <c r="D203" s="10" t="s">
        <v>908</v>
      </c>
      <c r="E203" s="45"/>
      <c r="F203" s="107"/>
      <c r="G203" s="10"/>
      <c r="H203" s="10"/>
      <c r="I203" s="9">
        <f>SUM(I204:I225)</f>
        <v>98672.81284</v>
      </c>
    </row>
    <row r="204" spans="1:11" ht="24" customHeight="1">
      <c r="A204" s="14" t="s">
        <v>152</v>
      </c>
      <c r="B204" s="13">
        <v>764</v>
      </c>
      <c r="C204" s="14" t="s">
        <v>545</v>
      </c>
      <c r="D204" s="14" t="s">
        <v>938</v>
      </c>
      <c r="E204" s="39" t="s">
        <v>59</v>
      </c>
      <c r="F204" s="104">
        <v>24</v>
      </c>
      <c r="G204" s="12">
        <v>121.91</v>
      </c>
      <c r="H204" s="80">
        <f aca="true" t="shared" si="34" ref="H204:H281">G204+G204*0.2497</f>
        <v>152.35092699999998</v>
      </c>
      <c r="I204" s="12">
        <f aca="true" t="shared" si="35" ref="I204:I225">H204*F204</f>
        <v>3656.422248</v>
      </c>
      <c r="K204" s="1" t="s">
        <v>474</v>
      </c>
    </row>
    <row r="205" spans="1:11" ht="24" customHeight="1">
      <c r="A205" s="14" t="s">
        <v>853</v>
      </c>
      <c r="B205" s="13">
        <v>763</v>
      </c>
      <c r="C205" s="14" t="s">
        <v>545</v>
      </c>
      <c r="D205" s="14" t="s">
        <v>939</v>
      </c>
      <c r="E205" s="39" t="s">
        <v>59</v>
      </c>
      <c r="F205" s="104">
        <v>300</v>
      </c>
      <c r="G205" s="12">
        <v>78.6</v>
      </c>
      <c r="H205" s="80">
        <f aca="true" t="shared" si="36" ref="H205">G205+G205*0.2497</f>
        <v>98.22641999999999</v>
      </c>
      <c r="I205" s="12">
        <f aca="true" t="shared" si="37" ref="I205">H205*F205</f>
        <v>29467.925999999996</v>
      </c>
      <c r="K205" s="1" t="s">
        <v>474</v>
      </c>
    </row>
    <row r="206" spans="1:11" ht="24" customHeight="1">
      <c r="A206" s="14" t="s">
        <v>854</v>
      </c>
      <c r="B206" s="13">
        <v>762</v>
      </c>
      <c r="C206" s="14" t="s">
        <v>545</v>
      </c>
      <c r="D206" s="14" t="s">
        <v>940</v>
      </c>
      <c r="E206" s="39" t="s">
        <v>59</v>
      </c>
      <c r="F206" s="104">
        <v>15</v>
      </c>
      <c r="G206" s="12">
        <v>36.52</v>
      </c>
      <c r="H206" s="80">
        <f aca="true" t="shared" si="38" ref="H206:H207">G206+G206*0.2497</f>
        <v>45.639044000000005</v>
      </c>
      <c r="I206" s="12">
        <f aca="true" t="shared" si="39" ref="I206:I207">H206*F206</f>
        <v>684.5856600000001</v>
      </c>
      <c r="K206" s="1" t="s">
        <v>474</v>
      </c>
    </row>
    <row r="207" spans="1:11" ht="24" customHeight="1">
      <c r="A207" s="14" t="s">
        <v>855</v>
      </c>
      <c r="B207" s="13">
        <v>8730</v>
      </c>
      <c r="C207" s="14" t="s">
        <v>545</v>
      </c>
      <c r="D207" s="14" t="s">
        <v>943</v>
      </c>
      <c r="E207" s="39" t="s">
        <v>13</v>
      </c>
      <c r="F207" s="104">
        <v>2</v>
      </c>
      <c r="G207" s="12">
        <v>163.22</v>
      </c>
      <c r="H207" s="80">
        <f t="shared" si="38"/>
        <v>203.976034</v>
      </c>
      <c r="I207" s="12">
        <f t="shared" si="39"/>
        <v>407.952068</v>
      </c>
      <c r="K207" s="1" t="s">
        <v>474</v>
      </c>
    </row>
    <row r="208" spans="1:11" ht="24" customHeight="1">
      <c r="A208" s="14" t="s">
        <v>856</v>
      </c>
      <c r="B208" s="13">
        <v>8684</v>
      </c>
      <c r="C208" s="14" t="s">
        <v>545</v>
      </c>
      <c r="D208" s="14" t="s">
        <v>940</v>
      </c>
      <c r="E208" s="39" t="s">
        <v>13</v>
      </c>
      <c r="F208" s="104">
        <v>18</v>
      </c>
      <c r="G208" s="12">
        <v>143.31</v>
      </c>
      <c r="H208" s="80">
        <f aca="true" t="shared" si="40" ref="H208">G208+G208*0.2497</f>
        <v>179.094507</v>
      </c>
      <c r="I208" s="12">
        <f aca="true" t="shared" si="41" ref="I208">H208*F208</f>
        <v>3223.701126</v>
      </c>
      <c r="K208" s="1" t="s">
        <v>474</v>
      </c>
    </row>
    <row r="209" spans="1:9" ht="24" customHeight="1">
      <c r="A209" s="14" t="s">
        <v>857</v>
      </c>
      <c r="B209" s="13">
        <v>13606</v>
      </c>
      <c r="C209" s="14" t="s">
        <v>545</v>
      </c>
      <c r="D209" s="14" t="s">
        <v>606</v>
      </c>
      <c r="E209" s="39" t="s">
        <v>59</v>
      </c>
      <c r="F209" s="104">
        <v>37</v>
      </c>
      <c r="G209" s="12">
        <v>44.54</v>
      </c>
      <c r="H209" s="80">
        <f t="shared" si="34"/>
        <v>55.661637999999996</v>
      </c>
      <c r="I209" s="12">
        <f t="shared" si="35"/>
        <v>2059.480606</v>
      </c>
    </row>
    <row r="210" spans="1:9" ht="24" customHeight="1">
      <c r="A210" s="14" t="s">
        <v>858</v>
      </c>
      <c r="B210" s="13">
        <v>10849</v>
      </c>
      <c r="C210" s="14" t="s">
        <v>545</v>
      </c>
      <c r="D210" s="14" t="s">
        <v>447</v>
      </c>
      <c r="E210" s="39" t="s">
        <v>13</v>
      </c>
      <c r="F210" s="104">
        <v>15</v>
      </c>
      <c r="G210" s="12">
        <v>50.93</v>
      </c>
      <c r="H210" s="80">
        <f t="shared" si="34"/>
        <v>63.647221</v>
      </c>
      <c r="I210" s="12">
        <f t="shared" si="35"/>
        <v>954.7083150000001</v>
      </c>
    </row>
    <row r="211" spans="1:9" ht="24" customHeight="1">
      <c r="A211" s="14" t="s">
        <v>859</v>
      </c>
      <c r="B211" s="13">
        <v>8357</v>
      </c>
      <c r="C211" s="14" t="s">
        <v>545</v>
      </c>
      <c r="D211" s="14" t="s">
        <v>151</v>
      </c>
      <c r="E211" s="39" t="s">
        <v>13</v>
      </c>
      <c r="F211" s="104">
        <v>200</v>
      </c>
      <c r="G211" s="12">
        <v>20.2</v>
      </c>
      <c r="H211" s="80">
        <f t="shared" si="34"/>
        <v>25.24394</v>
      </c>
      <c r="I211" s="12">
        <f t="shared" si="35"/>
        <v>5048.788</v>
      </c>
    </row>
    <row r="212" spans="1:9" ht="24" customHeight="1">
      <c r="A212" s="14" t="s">
        <v>860</v>
      </c>
      <c r="B212" s="13">
        <v>12546</v>
      </c>
      <c r="C212" s="14" t="s">
        <v>545</v>
      </c>
      <c r="D212" s="14" t="s">
        <v>150</v>
      </c>
      <c r="E212" s="39" t="s">
        <v>13</v>
      </c>
      <c r="F212" s="104">
        <v>8</v>
      </c>
      <c r="G212" s="12">
        <v>105.93</v>
      </c>
      <c r="H212" s="80">
        <f t="shared" si="34"/>
        <v>132.380721</v>
      </c>
      <c r="I212" s="12">
        <f t="shared" si="35"/>
        <v>1059.045768</v>
      </c>
    </row>
    <row r="213" spans="1:9" ht="24" customHeight="1">
      <c r="A213" s="14" t="s">
        <v>861</v>
      </c>
      <c r="B213" s="13">
        <v>8357</v>
      </c>
      <c r="C213" s="14" t="s">
        <v>545</v>
      </c>
      <c r="D213" s="14" t="s">
        <v>149</v>
      </c>
      <c r="E213" s="39" t="s">
        <v>13</v>
      </c>
      <c r="F213" s="104">
        <v>112</v>
      </c>
      <c r="G213" s="12">
        <v>18.68</v>
      </c>
      <c r="H213" s="80">
        <f t="shared" si="34"/>
        <v>23.344396</v>
      </c>
      <c r="I213" s="12">
        <f t="shared" si="35"/>
        <v>2614.572352</v>
      </c>
    </row>
    <row r="214" spans="1:9" ht="24" customHeight="1">
      <c r="A214" s="14" t="s">
        <v>862</v>
      </c>
      <c r="B214" s="13">
        <v>3268</v>
      </c>
      <c r="C214" s="14" t="s">
        <v>5</v>
      </c>
      <c r="D214" s="14" t="s">
        <v>148</v>
      </c>
      <c r="E214" s="39" t="s">
        <v>13</v>
      </c>
      <c r="F214" s="104">
        <v>23</v>
      </c>
      <c r="G214" s="12">
        <v>125.84</v>
      </c>
      <c r="H214" s="80">
        <f t="shared" si="34"/>
        <v>157.262248</v>
      </c>
      <c r="I214" s="12">
        <f t="shared" si="35"/>
        <v>3617.031704</v>
      </c>
    </row>
    <row r="215" spans="1:9" ht="24" customHeight="1">
      <c r="A215" s="14" t="s">
        <v>863</v>
      </c>
      <c r="B215" s="13">
        <v>12547</v>
      </c>
      <c r="C215" s="14" t="s">
        <v>545</v>
      </c>
      <c r="D215" s="14" t="s">
        <v>147</v>
      </c>
      <c r="E215" s="39" t="s">
        <v>13</v>
      </c>
      <c r="F215" s="104">
        <v>8</v>
      </c>
      <c r="G215" s="12">
        <v>62.96</v>
      </c>
      <c r="H215" s="80">
        <f t="shared" si="34"/>
        <v>78.681112</v>
      </c>
      <c r="I215" s="12">
        <f t="shared" si="35"/>
        <v>629.448896</v>
      </c>
    </row>
    <row r="216" spans="1:9" ht="24" customHeight="1">
      <c r="A216" s="14" t="s">
        <v>611</v>
      </c>
      <c r="B216" s="13">
        <v>13606</v>
      </c>
      <c r="C216" s="14" t="s">
        <v>545</v>
      </c>
      <c r="D216" s="14" t="s">
        <v>605</v>
      </c>
      <c r="E216" s="39" t="s">
        <v>13</v>
      </c>
      <c r="F216" s="104">
        <v>26</v>
      </c>
      <c r="G216" s="12">
        <v>44.54</v>
      </c>
      <c r="H216" s="80">
        <f t="shared" si="34"/>
        <v>55.661637999999996</v>
      </c>
      <c r="I216" s="12">
        <f t="shared" si="35"/>
        <v>1447.2025879999999</v>
      </c>
    </row>
    <row r="217" spans="1:9" ht="24" customHeight="1">
      <c r="A217" s="14" t="s">
        <v>612</v>
      </c>
      <c r="B217" s="13">
        <v>4534</v>
      </c>
      <c r="C217" s="14" t="s">
        <v>545</v>
      </c>
      <c r="D217" s="14" t="s">
        <v>146</v>
      </c>
      <c r="E217" s="39" t="s">
        <v>13</v>
      </c>
      <c r="F217" s="104">
        <v>30</v>
      </c>
      <c r="G217" s="12">
        <v>55.36</v>
      </c>
      <c r="H217" s="80">
        <f t="shared" si="34"/>
        <v>69.183392</v>
      </c>
      <c r="I217" s="12">
        <f t="shared" si="35"/>
        <v>2075.50176</v>
      </c>
    </row>
    <row r="218" spans="1:9" ht="24" customHeight="1">
      <c r="A218" s="14" t="s">
        <v>864</v>
      </c>
      <c r="B218" s="13">
        <v>13179</v>
      </c>
      <c r="C218" s="14" t="s">
        <v>545</v>
      </c>
      <c r="D218" s="14" t="s">
        <v>145</v>
      </c>
      <c r="E218" s="39" t="s">
        <v>13</v>
      </c>
      <c r="F218" s="104">
        <v>15</v>
      </c>
      <c r="G218" s="12">
        <v>37.78</v>
      </c>
      <c r="H218" s="80">
        <f t="shared" si="34"/>
        <v>47.213666</v>
      </c>
      <c r="I218" s="12">
        <f t="shared" si="35"/>
        <v>708.2049900000001</v>
      </c>
    </row>
    <row r="219" spans="1:9" ht="24" customHeight="1">
      <c r="A219" s="14" t="s">
        <v>865</v>
      </c>
      <c r="B219" s="13">
        <v>12608</v>
      </c>
      <c r="C219" s="14" t="s">
        <v>545</v>
      </c>
      <c r="D219" s="14" t="s">
        <v>144</v>
      </c>
      <c r="E219" s="39" t="s">
        <v>13</v>
      </c>
      <c r="F219" s="104">
        <v>8</v>
      </c>
      <c r="G219" s="12">
        <v>57.44</v>
      </c>
      <c r="H219" s="80">
        <f t="shared" si="34"/>
        <v>71.782768</v>
      </c>
      <c r="I219" s="12">
        <f t="shared" si="35"/>
        <v>574.262144</v>
      </c>
    </row>
    <row r="220" spans="1:9" ht="24" customHeight="1">
      <c r="A220" s="14" t="s">
        <v>866</v>
      </c>
      <c r="B220" s="13">
        <v>724</v>
      </c>
      <c r="C220" s="14" t="s">
        <v>545</v>
      </c>
      <c r="D220" s="14" t="s">
        <v>942</v>
      </c>
      <c r="E220" s="39" t="s">
        <v>13</v>
      </c>
      <c r="F220" s="104">
        <v>845</v>
      </c>
      <c r="G220" s="12">
        <v>8.86</v>
      </c>
      <c r="H220" s="80">
        <f t="shared" si="34"/>
        <v>11.072341999999999</v>
      </c>
      <c r="I220" s="12">
        <f t="shared" si="35"/>
        <v>9356.12899</v>
      </c>
    </row>
    <row r="221" spans="1:11" ht="24" customHeight="1">
      <c r="A221" s="14" t="s">
        <v>867</v>
      </c>
      <c r="B221" s="13">
        <v>39028</v>
      </c>
      <c r="C221" s="14" t="s">
        <v>5</v>
      </c>
      <c r="D221" s="14" t="s">
        <v>941</v>
      </c>
      <c r="E221" s="39" t="s">
        <v>59</v>
      </c>
      <c r="F221" s="104">
        <v>675</v>
      </c>
      <c r="G221" s="12">
        <v>14.23</v>
      </c>
      <c r="H221" s="80">
        <f t="shared" si="34"/>
        <v>17.783231</v>
      </c>
      <c r="I221" s="12">
        <f t="shared" si="35"/>
        <v>12003.680925</v>
      </c>
      <c r="K221" s="1" t="s">
        <v>474</v>
      </c>
    </row>
    <row r="222" spans="1:9" ht="24" customHeight="1">
      <c r="A222" s="14" t="s">
        <v>944</v>
      </c>
      <c r="B222" s="13">
        <v>9876</v>
      </c>
      <c r="C222" s="14" t="s">
        <v>545</v>
      </c>
      <c r="D222" s="14" t="s">
        <v>909</v>
      </c>
      <c r="E222" s="39" t="s">
        <v>59</v>
      </c>
      <c r="F222" s="104">
        <v>70</v>
      </c>
      <c r="G222" s="12">
        <v>107.66</v>
      </c>
      <c r="H222" s="80">
        <f t="shared" si="34"/>
        <v>134.542702</v>
      </c>
      <c r="I222" s="12">
        <f t="shared" si="35"/>
        <v>9417.98914</v>
      </c>
    </row>
    <row r="223" spans="1:9" ht="24" customHeight="1">
      <c r="A223" s="14" t="s">
        <v>945</v>
      </c>
      <c r="B223" s="13" t="s">
        <v>579</v>
      </c>
      <c r="C223" s="14" t="s">
        <v>580</v>
      </c>
      <c r="D223" s="14" t="s">
        <v>143</v>
      </c>
      <c r="E223" s="39" t="s">
        <v>13</v>
      </c>
      <c r="F223" s="104">
        <v>260</v>
      </c>
      <c r="G223" s="12">
        <v>11.83</v>
      </c>
      <c r="H223" s="80">
        <f t="shared" si="34"/>
        <v>14.783951</v>
      </c>
      <c r="I223" s="12">
        <f t="shared" si="35"/>
        <v>3843.82726</v>
      </c>
    </row>
    <row r="224" spans="1:9" ht="24" customHeight="1">
      <c r="A224" s="8" t="s">
        <v>946</v>
      </c>
      <c r="B224" s="7" t="s">
        <v>103</v>
      </c>
      <c r="C224" s="8" t="s">
        <v>5</v>
      </c>
      <c r="D224" s="8" t="s">
        <v>102</v>
      </c>
      <c r="E224" s="40" t="s">
        <v>99</v>
      </c>
      <c r="F224" s="105">
        <v>100</v>
      </c>
      <c r="G224" s="6">
        <v>24.82</v>
      </c>
      <c r="H224" s="6">
        <f t="shared" si="34"/>
        <v>31.017554</v>
      </c>
      <c r="I224" s="6">
        <f t="shared" si="35"/>
        <v>3101.7554</v>
      </c>
    </row>
    <row r="225" spans="1:9" ht="24" customHeight="1">
      <c r="A225" s="8" t="s">
        <v>947</v>
      </c>
      <c r="B225" s="7" t="s">
        <v>101</v>
      </c>
      <c r="C225" s="8" t="s">
        <v>5</v>
      </c>
      <c r="D225" s="8" t="s">
        <v>100</v>
      </c>
      <c r="E225" s="40" t="s">
        <v>99</v>
      </c>
      <c r="F225" s="105">
        <v>100</v>
      </c>
      <c r="G225" s="6">
        <v>21.77</v>
      </c>
      <c r="H225" s="6">
        <f t="shared" si="34"/>
        <v>27.205969</v>
      </c>
      <c r="I225" s="6">
        <f t="shared" si="35"/>
        <v>2720.5969</v>
      </c>
    </row>
    <row r="226" spans="1:9" ht="24" customHeight="1">
      <c r="A226" s="10" t="s">
        <v>142</v>
      </c>
      <c r="B226" s="10"/>
      <c r="C226" s="10"/>
      <c r="D226" s="10" t="s">
        <v>910</v>
      </c>
      <c r="E226" s="45"/>
      <c r="F226" s="107"/>
      <c r="G226" s="10"/>
      <c r="H226" s="10"/>
      <c r="I226" s="9">
        <f>SUM(I227:I239)</f>
        <v>59462.987957000005</v>
      </c>
    </row>
    <row r="227" spans="1:9" ht="30.75" customHeight="1">
      <c r="A227" s="8" t="s">
        <v>141</v>
      </c>
      <c r="B227" s="7" t="s">
        <v>140</v>
      </c>
      <c r="C227" s="8" t="s">
        <v>5</v>
      </c>
      <c r="D227" s="8" t="s">
        <v>139</v>
      </c>
      <c r="E227" s="40" t="s">
        <v>59</v>
      </c>
      <c r="F227" s="105">
        <v>110</v>
      </c>
      <c r="G227" s="6">
        <v>43.57</v>
      </c>
      <c r="H227" s="6">
        <f t="shared" si="34"/>
        <v>54.449429</v>
      </c>
      <c r="I227" s="6">
        <f aca="true" t="shared" si="42" ref="I227:I234">H227*F227</f>
        <v>5989.437190000001</v>
      </c>
    </row>
    <row r="228" spans="1:9" ht="30.75" customHeight="1">
      <c r="A228" s="8" t="s">
        <v>868</v>
      </c>
      <c r="B228" s="7">
        <v>91833</v>
      </c>
      <c r="C228" s="8" t="s">
        <v>5</v>
      </c>
      <c r="D228" s="8" t="s">
        <v>138</v>
      </c>
      <c r="E228" s="40" t="s">
        <v>59</v>
      </c>
      <c r="F228" s="105">
        <v>1920</v>
      </c>
      <c r="G228" s="6">
        <v>9.05</v>
      </c>
      <c r="H228" s="6">
        <f t="shared" si="34"/>
        <v>11.309785000000002</v>
      </c>
      <c r="I228" s="6">
        <f aca="true" t="shared" si="43" ref="I228">H228*F228</f>
        <v>21714.787200000002</v>
      </c>
    </row>
    <row r="229" spans="1:9" ht="30.75" customHeight="1">
      <c r="A229" s="8" t="s">
        <v>869</v>
      </c>
      <c r="B229" s="7" t="s">
        <v>911</v>
      </c>
      <c r="C229" s="8" t="s">
        <v>5</v>
      </c>
      <c r="D229" s="8" t="s">
        <v>912</v>
      </c>
      <c r="E229" s="40" t="s">
        <v>59</v>
      </c>
      <c r="F229" s="105">
        <v>990</v>
      </c>
      <c r="G229" s="6">
        <v>11.03</v>
      </c>
      <c r="H229" s="6">
        <f t="shared" si="34"/>
        <v>13.784191</v>
      </c>
      <c r="I229" s="6">
        <f t="shared" si="42"/>
        <v>13646.34909</v>
      </c>
    </row>
    <row r="230" spans="1:9" ht="24.75" customHeight="1">
      <c r="A230" s="8" t="s">
        <v>870</v>
      </c>
      <c r="B230" s="7" t="s">
        <v>137</v>
      </c>
      <c r="C230" s="8" t="s">
        <v>5</v>
      </c>
      <c r="D230" s="8" t="s">
        <v>136</v>
      </c>
      <c r="E230" s="40" t="s">
        <v>13</v>
      </c>
      <c r="F230" s="105">
        <v>75</v>
      </c>
      <c r="G230" s="6">
        <v>28.67</v>
      </c>
      <c r="H230" s="6">
        <f t="shared" si="34"/>
        <v>35.828899</v>
      </c>
      <c r="I230" s="6">
        <f t="shared" si="42"/>
        <v>2687.167425</v>
      </c>
    </row>
    <row r="231" spans="1:9" ht="24.75" customHeight="1">
      <c r="A231" s="8" t="s">
        <v>871</v>
      </c>
      <c r="B231" s="7" t="s">
        <v>135</v>
      </c>
      <c r="C231" s="8" t="s">
        <v>5</v>
      </c>
      <c r="D231" s="8" t="s">
        <v>134</v>
      </c>
      <c r="E231" s="40" t="s">
        <v>13</v>
      </c>
      <c r="F231" s="105">
        <v>20</v>
      </c>
      <c r="G231" s="6">
        <v>35.85</v>
      </c>
      <c r="H231" s="6">
        <f t="shared" si="34"/>
        <v>44.801745000000004</v>
      </c>
      <c r="I231" s="6">
        <f t="shared" si="42"/>
        <v>896.0349000000001</v>
      </c>
    </row>
    <row r="232" spans="1:9" ht="24.75" customHeight="1">
      <c r="A232" s="8" t="s">
        <v>872</v>
      </c>
      <c r="B232" s="7" t="s">
        <v>133</v>
      </c>
      <c r="C232" s="8" t="s">
        <v>5</v>
      </c>
      <c r="D232" s="8" t="s">
        <v>132</v>
      </c>
      <c r="E232" s="40" t="s">
        <v>13</v>
      </c>
      <c r="F232" s="105">
        <v>12</v>
      </c>
      <c r="G232" s="6">
        <v>38.71</v>
      </c>
      <c r="H232" s="6">
        <f t="shared" si="34"/>
        <v>48.375887</v>
      </c>
      <c r="I232" s="6">
        <f t="shared" si="42"/>
        <v>580.510644</v>
      </c>
    </row>
    <row r="233" spans="1:9" ht="24.75" customHeight="1">
      <c r="A233" s="8" t="s">
        <v>873</v>
      </c>
      <c r="B233" s="7" t="s">
        <v>131</v>
      </c>
      <c r="C233" s="8" t="s">
        <v>5</v>
      </c>
      <c r="D233" s="8" t="s">
        <v>130</v>
      </c>
      <c r="E233" s="40" t="s">
        <v>13</v>
      </c>
      <c r="F233" s="105">
        <v>10</v>
      </c>
      <c r="G233" s="6">
        <v>45.54</v>
      </c>
      <c r="H233" s="6">
        <f t="shared" si="34"/>
        <v>56.911338</v>
      </c>
      <c r="I233" s="6">
        <f t="shared" si="42"/>
        <v>569.11338</v>
      </c>
    </row>
    <row r="234" spans="1:9" ht="24.75" customHeight="1">
      <c r="A234" s="8" t="s">
        <v>874</v>
      </c>
      <c r="B234" s="7" t="s">
        <v>129</v>
      </c>
      <c r="C234" s="8" t="s">
        <v>5</v>
      </c>
      <c r="D234" s="8" t="s">
        <v>128</v>
      </c>
      <c r="E234" s="40" t="s">
        <v>13</v>
      </c>
      <c r="F234" s="105">
        <v>4</v>
      </c>
      <c r="G234" s="6">
        <v>30.66</v>
      </c>
      <c r="H234" s="6">
        <f t="shared" si="34"/>
        <v>38.315802</v>
      </c>
      <c r="I234" s="6">
        <f t="shared" si="42"/>
        <v>153.263208</v>
      </c>
    </row>
    <row r="235" spans="1:9" ht="24.75" customHeight="1">
      <c r="A235" s="14" t="s">
        <v>875</v>
      </c>
      <c r="B235" s="13">
        <v>2678</v>
      </c>
      <c r="C235" s="14" t="s">
        <v>5</v>
      </c>
      <c r="D235" s="14" t="s">
        <v>127</v>
      </c>
      <c r="E235" s="39" t="s">
        <v>59</v>
      </c>
      <c r="F235" s="104">
        <v>1200</v>
      </c>
      <c r="G235" s="12">
        <v>3.27</v>
      </c>
      <c r="H235" s="80">
        <f t="shared" si="34"/>
        <v>4.086519</v>
      </c>
      <c r="I235" s="12">
        <f aca="true" t="shared" si="44" ref="I235:I239">H235*F235</f>
        <v>4903.8228</v>
      </c>
    </row>
    <row r="236" spans="1:9" ht="24.75" customHeight="1">
      <c r="A236" s="14" t="s">
        <v>876</v>
      </c>
      <c r="B236" s="13">
        <v>2557</v>
      </c>
      <c r="C236" s="14" t="s">
        <v>5</v>
      </c>
      <c r="D236" s="14" t="s">
        <v>126</v>
      </c>
      <c r="E236" s="39" t="s">
        <v>13</v>
      </c>
      <c r="F236" s="104">
        <v>400</v>
      </c>
      <c r="G236" s="12">
        <v>4.07</v>
      </c>
      <c r="H236" s="80">
        <f t="shared" si="34"/>
        <v>5.086279</v>
      </c>
      <c r="I236" s="12">
        <f t="shared" si="44"/>
        <v>2034.5116</v>
      </c>
    </row>
    <row r="237" spans="1:9" ht="24.75" customHeight="1">
      <c r="A237" s="14" t="s">
        <v>877</v>
      </c>
      <c r="B237" s="13">
        <v>2556</v>
      </c>
      <c r="C237" s="14" t="s">
        <v>5</v>
      </c>
      <c r="D237" s="14" t="s">
        <v>125</v>
      </c>
      <c r="E237" s="39" t="s">
        <v>13</v>
      </c>
      <c r="F237" s="104">
        <v>1650</v>
      </c>
      <c r="G237" s="12">
        <v>1.92</v>
      </c>
      <c r="H237" s="80">
        <f t="shared" si="34"/>
        <v>2.399424</v>
      </c>
      <c r="I237" s="12">
        <f t="shared" si="44"/>
        <v>3959.0496</v>
      </c>
    </row>
    <row r="238" spans="1:9" ht="24" customHeight="1">
      <c r="A238" s="8" t="s">
        <v>825</v>
      </c>
      <c r="B238" s="7" t="s">
        <v>103</v>
      </c>
      <c r="C238" s="8" t="s">
        <v>5</v>
      </c>
      <c r="D238" s="8" t="s">
        <v>102</v>
      </c>
      <c r="E238" s="40" t="s">
        <v>99</v>
      </c>
      <c r="F238" s="105">
        <v>40</v>
      </c>
      <c r="G238" s="6">
        <v>24.82</v>
      </c>
      <c r="H238" s="6">
        <f t="shared" si="34"/>
        <v>31.017554</v>
      </c>
      <c r="I238" s="6">
        <f t="shared" si="44"/>
        <v>1240.70216</v>
      </c>
    </row>
    <row r="239" spans="1:9" ht="24" customHeight="1">
      <c r="A239" s="8" t="s">
        <v>948</v>
      </c>
      <c r="B239" s="7" t="s">
        <v>101</v>
      </c>
      <c r="C239" s="8" t="s">
        <v>5</v>
      </c>
      <c r="D239" s="8" t="s">
        <v>100</v>
      </c>
      <c r="E239" s="40" t="s">
        <v>99</v>
      </c>
      <c r="F239" s="105">
        <v>40</v>
      </c>
      <c r="G239" s="6">
        <v>21.77</v>
      </c>
      <c r="H239" s="6">
        <f t="shared" si="34"/>
        <v>27.205969</v>
      </c>
      <c r="I239" s="6">
        <f t="shared" si="44"/>
        <v>1088.23876</v>
      </c>
    </row>
    <row r="240" spans="1:9" ht="24" customHeight="1">
      <c r="A240" s="10" t="s">
        <v>124</v>
      </c>
      <c r="B240" s="10"/>
      <c r="C240" s="10"/>
      <c r="D240" s="10" t="s">
        <v>123</v>
      </c>
      <c r="E240" s="45"/>
      <c r="F240" s="107"/>
      <c r="G240" s="10"/>
      <c r="H240" s="10"/>
      <c r="I240" s="9">
        <f>SUM(I241:I252)</f>
        <v>47081.210297</v>
      </c>
    </row>
    <row r="241" spans="1:9" ht="36" customHeight="1">
      <c r="A241" s="8" t="s">
        <v>122</v>
      </c>
      <c r="B241" s="7" t="s">
        <v>121</v>
      </c>
      <c r="C241" s="8" t="s">
        <v>5</v>
      </c>
      <c r="D241" s="8" t="s">
        <v>120</v>
      </c>
      <c r="E241" s="40" t="s">
        <v>13</v>
      </c>
      <c r="F241" s="105">
        <v>8</v>
      </c>
      <c r="G241" s="6">
        <v>27.49</v>
      </c>
      <c r="H241" s="6">
        <f t="shared" si="34"/>
        <v>34.354253</v>
      </c>
      <c r="I241" s="6">
        <f aca="true" t="shared" si="45" ref="I241:I244">H241*F241</f>
        <v>274.834024</v>
      </c>
    </row>
    <row r="242" spans="1:9" ht="24" customHeight="1">
      <c r="A242" s="8" t="s">
        <v>749</v>
      </c>
      <c r="B242" s="7" t="s">
        <v>119</v>
      </c>
      <c r="C242" s="8" t="s">
        <v>5</v>
      </c>
      <c r="D242" s="8" t="s">
        <v>118</v>
      </c>
      <c r="E242" s="40" t="s">
        <v>13</v>
      </c>
      <c r="F242" s="105">
        <v>596</v>
      </c>
      <c r="G242" s="6">
        <v>27.12</v>
      </c>
      <c r="H242" s="6">
        <f t="shared" si="34"/>
        <v>33.891864</v>
      </c>
      <c r="I242" s="6">
        <f t="shared" si="45"/>
        <v>20199.550944</v>
      </c>
    </row>
    <row r="243" spans="1:9" ht="36" customHeight="1">
      <c r="A243" s="8" t="s">
        <v>750</v>
      </c>
      <c r="B243" s="7" t="s">
        <v>117</v>
      </c>
      <c r="C243" s="8" t="s">
        <v>5</v>
      </c>
      <c r="D243" s="8" t="s">
        <v>116</v>
      </c>
      <c r="E243" s="40" t="s">
        <v>13</v>
      </c>
      <c r="F243" s="105">
        <v>76</v>
      </c>
      <c r="G243" s="6">
        <v>29.9</v>
      </c>
      <c r="H243" s="6">
        <f t="shared" si="34"/>
        <v>37.366029999999995</v>
      </c>
      <c r="I243" s="6">
        <f t="shared" si="45"/>
        <v>2839.8182799999995</v>
      </c>
    </row>
    <row r="244" spans="1:9" ht="36" customHeight="1">
      <c r="A244" s="8" t="s">
        <v>751</v>
      </c>
      <c r="B244" s="7" t="s">
        <v>115</v>
      </c>
      <c r="C244" s="8" t="s">
        <v>5</v>
      </c>
      <c r="D244" s="8" t="s">
        <v>114</v>
      </c>
      <c r="E244" s="40" t="s">
        <v>13</v>
      </c>
      <c r="F244" s="105">
        <v>44</v>
      </c>
      <c r="G244" s="6">
        <v>44.21</v>
      </c>
      <c r="H244" s="6">
        <f t="shared" si="34"/>
        <v>55.249237</v>
      </c>
      <c r="I244" s="6">
        <f t="shared" si="45"/>
        <v>2430.966428</v>
      </c>
    </row>
    <row r="245" spans="1:9" ht="24" customHeight="1">
      <c r="A245" s="14" t="s">
        <v>752</v>
      </c>
      <c r="B245" s="13">
        <v>784</v>
      </c>
      <c r="C245" s="14" t="s">
        <v>545</v>
      </c>
      <c r="D245" s="14" t="s">
        <v>913</v>
      </c>
      <c r="E245" s="39" t="s">
        <v>13</v>
      </c>
      <c r="F245" s="104">
        <v>50</v>
      </c>
      <c r="G245" s="12">
        <v>16.8</v>
      </c>
      <c r="H245" s="80">
        <f t="shared" si="34"/>
        <v>20.99496</v>
      </c>
      <c r="I245" s="12">
        <f aca="true" t="shared" si="46" ref="I245:I247">H245*F245</f>
        <v>1049.748</v>
      </c>
    </row>
    <row r="246" spans="1:9" ht="24" customHeight="1">
      <c r="A246" s="14" t="s">
        <v>753</v>
      </c>
      <c r="B246" s="13">
        <v>38112</v>
      </c>
      <c r="C246" s="14" t="s">
        <v>5</v>
      </c>
      <c r="D246" s="14" t="s">
        <v>113</v>
      </c>
      <c r="E246" s="39" t="s">
        <v>13</v>
      </c>
      <c r="F246" s="104">
        <v>122</v>
      </c>
      <c r="G246" s="12">
        <v>7.57</v>
      </c>
      <c r="H246" s="80">
        <f t="shared" si="34"/>
        <v>9.460229</v>
      </c>
      <c r="I246" s="12">
        <f t="shared" si="46"/>
        <v>1154.147938</v>
      </c>
    </row>
    <row r="247" spans="1:9" ht="24" customHeight="1">
      <c r="A247" s="14" t="s">
        <v>754</v>
      </c>
      <c r="B247" s="13">
        <v>471</v>
      </c>
      <c r="C247" s="14" t="s">
        <v>545</v>
      </c>
      <c r="D247" s="14" t="s">
        <v>112</v>
      </c>
      <c r="E247" s="39" t="s">
        <v>13</v>
      </c>
      <c r="F247" s="104">
        <v>94</v>
      </c>
      <c r="G247" s="12">
        <v>19.81</v>
      </c>
      <c r="H247" s="80">
        <f t="shared" si="34"/>
        <v>24.756556999999997</v>
      </c>
      <c r="I247" s="12">
        <f t="shared" si="46"/>
        <v>2327.1163579999998</v>
      </c>
    </row>
    <row r="248" spans="1:9" ht="24" customHeight="1">
      <c r="A248" s="8" t="s">
        <v>755</v>
      </c>
      <c r="B248" s="7" t="s">
        <v>111</v>
      </c>
      <c r="C248" s="8" t="s">
        <v>5</v>
      </c>
      <c r="D248" s="8" t="s">
        <v>110</v>
      </c>
      <c r="E248" s="40" t="s">
        <v>13</v>
      </c>
      <c r="F248" s="105">
        <v>15</v>
      </c>
      <c r="G248" s="6">
        <v>73.95</v>
      </c>
      <c r="H248" s="6">
        <f t="shared" si="34"/>
        <v>92.415315</v>
      </c>
      <c r="I248" s="6">
        <f>H248*F248</f>
        <v>1386.2297250000001</v>
      </c>
    </row>
    <row r="249" spans="1:9" ht="24" customHeight="1">
      <c r="A249" s="14" t="s">
        <v>756</v>
      </c>
      <c r="B249" s="13">
        <v>13966</v>
      </c>
      <c r="C249" s="14" t="s">
        <v>545</v>
      </c>
      <c r="D249" s="14" t="s">
        <v>581</v>
      </c>
      <c r="E249" s="39" t="s">
        <v>13</v>
      </c>
      <c r="F249" s="104">
        <v>373</v>
      </c>
      <c r="G249" s="12">
        <v>6.2</v>
      </c>
      <c r="H249" s="80">
        <f t="shared" si="34"/>
        <v>7.74814</v>
      </c>
      <c r="I249" s="12">
        <f aca="true" t="shared" si="47" ref="I249:I252">H249*F249</f>
        <v>2890.05622</v>
      </c>
    </row>
    <row r="250" spans="1:9" ht="24" customHeight="1">
      <c r="A250" s="14" t="s">
        <v>757</v>
      </c>
      <c r="B250" s="13">
        <v>7164</v>
      </c>
      <c r="C250" s="14" t="s">
        <v>545</v>
      </c>
      <c r="D250" s="14" t="s">
        <v>109</v>
      </c>
      <c r="E250" s="39" t="s">
        <v>13</v>
      </c>
      <c r="F250" s="104">
        <v>200</v>
      </c>
      <c r="G250" s="12">
        <v>36.15</v>
      </c>
      <c r="H250" s="80">
        <f t="shared" si="34"/>
        <v>45.176655</v>
      </c>
      <c r="I250" s="12">
        <f t="shared" si="47"/>
        <v>9035.331</v>
      </c>
    </row>
    <row r="251" spans="1:9" ht="24" customHeight="1">
      <c r="A251" s="8" t="s">
        <v>758</v>
      </c>
      <c r="B251" s="7" t="s">
        <v>103</v>
      </c>
      <c r="C251" s="8" t="s">
        <v>5</v>
      </c>
      <c r="D251" s="8" t="s">
        <v>102</v>
      </c>
      <c r="E251" s="40" t="s">
        <v>99</v>
      </c>
      <c r="F251" s="105">
        <v>60</v>
      </c>
      <c r="G251" s="6">
        <v>24.82</v>
      </c>
      <c r="H251" s="6">
        <f t="shared" si="34"/>
        <v>31.017554</v>
      </c>
      <c r="I251" s="6">
        <f t="shared" si="47"/>
        <v>1861.05324</v>
      </c>
    </row>
    <row r="252" spans="1:9" ht="24" customHeight="1">
      <c r="A252" s="8" t="s">
        <v>759</v>
      </c>
      <c r="B252" s="7" t="s">
        <v>101</v>
      </c>
      <c r="C252" s="8" t="s">
        <v>5</v>
      </c>
      <c r="D252" s="8" t="s">
        <v>100</v>
      </c>
      <c r="E252" s="40" t="s">
        <v>99</v>
      </c>
      <c r="F252" s="105">
        <v>60</v>
      </c>
      <c r="G252" s="6">
        <v>21.77</v>
      </c>
      <c r="H252" s="6">
        <f t="shared" si="34"/>
        <v>27.205969</v>
      </c>
      <c r="I252" s="6">
        <f t="shared" si="47"/>
        <v>1632.35814</v>
      </c>
    </row>
    <row r="253" spans="1:9" ht="24" customHeight="1">
      <c r="A253" s="10" t="s">
        <v>108</v>
      </c>
      <c r="B253" s="10"/>
      <c r="C253" s="10"/>
      <c r="D253" s="10" t="s">
        <v>107</v>
      </c>
      <c r="E253" s="45"/>
      <c r="F253" s="107"/>
      <c r="G253" s="10"/>
      <c r="H253" s="10"/>
      <c r="I253" s="9">
        <f>SUM(I254:I262)</f>
        <v>145040.65688599998</v>
      </c>
    </row>
    <row r="254" spans="1:9" ht="24" customHeight="1">
      <c r="A254" s="14" t="s">
        <v>106</v>
      </c>
      <c r="B254" s="13">
        <v>12022</v>
      </c>
      <c r="C254" s="14" t="s">
        <v>545</v>
      </c>
      <c r="D254" s="14" t="s">
        <v>105</v>
      </c>
      <c r="E254" s="39" t="s">
        <v>13</v>
      </c>
      <c r="F254" s="104">
        <v>57</v>
      </c>
      <c r="G254" s="12">
        <v>301.3</v>
      </c>
      <c r="H254" s="80">
        <f t="shared" si="34"/>
        <v>376.53461000000004</v>
      </c>
      <c r="I254" s="12">
        <f aca="true" t="shared" si="48" ref="I254:I262">H254*F254</f>
        <v>21462.472770000004</v>
      </c>
    </row>
    <row r="255" spans="1:9" ht="24" customHeight="1">
      <c r="A255" s="14" t="s">
        <v>949</v>
      </c>
      <c r="B255" s="13">
        <v>13177</v>
      </c>
      <c r="C255" s="14" t="s">
        <v>545</v>
      </c>
      <c r="D255" s="14" t="s">
        <v>104</v>
      </c>
      <c r="E255" s="39" t="s">
        <v>13</v>
      </c>
      <c r="F255" s="104">
        <v>92</v>
      </c>
      <c r="G255" s="12">
        <v>385.03</v>
      </c>
      <c r="H255" s="80">
        <f t="shared" si="34"/>
        <v>481.17199099999993</v>
      </c>
      <c r="I255" s="12">
        <f t="shared" si="48"/>
        <v>44267.823172</v>
      </c>
    </row>
    <row r="256" spans="1:9" ht="24" customHeight="1">
      <c r="A256" s="14" t="s">
        <v>950</v>
      </c>
      <c r="B256" s="13">
        <v>12901</v>
      </c>
      <c r="C256" s="14" t="s">
        <v>545</v>
      </c>
      <c r="D256" s="14" t="s">
        <v>914</v>
      </c>
      <c r="E256" s="39" t="s">
        <v>13</v>
      </c>
      <c r="F256" s="104">
        <v>158</v>
      </c>
      <c r="G256" s="12">
        <v>115.42</v>
      </c>
      <c r="H256" s="80">
        <f t="shared" si="34"/>
        <v>144.240374</v>
      </c>
      <c r="I256" s="12">
        <f t="shared" si="48"/>
        <v>22789.979092</v>
      </c>
    </row>
    <row r="257" spans="1:9" ht="24" customHeight="1">
      <c r="A257" s="14" t="s">
        <v>951</v>
      </c>
      <c r="B257" s="13">
        <v>12971</v>
      </c>
      <c r="C257" s="14" t="s">
        <v>545</v>
      </c>
      <c r="D257" s="14" t="s">
        <v>915</v>
      </c>
      <c r="E257" s="39" t="s">
        <v>13</v>
      </c>
      <c r="F257" s="104">
        <v>66</v>
      </c>
      <c r="G257" s="12">
        <v>64.06</v>
      </c>
      <c r="H257" s="80">
        <f t="shared" si="34"/>
        <v>80.05578200000001</v>
      </c>
      <c r="I257" s="12">
        <f t="shared" si="48"/>
        <v>5283.681612</v>
      </c>
    </row>
    <row r="258" spans="1:9" ht="24" customHeight="1">
      <c r="A258" s="14" t="s">
        <v>609</v>
      </c>
      <c r="B258" s="13">
        <v>8246</v>
      </c>
      <c r="C258" s="14" t="s">
        <v>545</v>
      </c>
      <c r="D258" s="14" t="s">
        <v>916</v>
      </c>
      <c r="E258" s="39" t="s">
        <v>13</v>
      </c>
      <c r="F258" s="104">
        <v>92</v>
      </c>
      <c r="G258" s="12">
        <v>171.64</v>
      </c>
      <c r="H258" s="80">
        <f t="shared" si="34"/>
        <v>214.498508</v>
      </c>
      <c r="I258" s="12">
        <f t="shared" si="48"/>
        <v>19733.862736</v>
      </c>
    </row>
    <row r="259" spans="1:9" ht="24" customHeight="1">
      <c r="A259" s="14" t="s">
        <v>610</v>
      </c>
      <c r="B259" s="13">
        <v>11423</v>
      </c>
      <c r="C259" s="14" t="s">
        <v>545</v>
      </c>
      <c r="D259" s="14" t="s">
        <v>917</v>
      </c>
      <c r="E259" s="39" t="s">
        <v>13</v>
      </c>
      <c r="F259" s="104">
        <v>92</v>
      </c>
      <c r="G259" s="12">
        <v>61.52</v>
      </c>
      <c r="H259" s="80">
        <f t="shared" si="34"/>
        <v>76.881544</v>
      </c>
      <c r="I259" s="12">
        <f t="shared" si="48"/>
        <v>7073.102048000001</v>
      </c>
    </row>
    <row r="260" spans="1:9" ht="24" customHeight="1">
      <c r="A260" s="14" t="s">
        <v>952</v>
      </c>
      <c r="B260" s="13">
        <v>7294</v>
      </c>
      <c r="C260" s="14" t="s">
        <v>545</v>
      </c>
      <c r="D260" s="14" t="s">
        <v>918</v>
      </c>
      <c r="E260" s="39" t="s">
        <v>13</v>
      </c>
      <c r="F260" s="104">
        <v>132</v>
      </c>
      <c r="G260" s="12">
        <v>124.44</v>
      </c>
      <c r="H260" s="80">
        <f aca="true" t="shared" si="49" ref="H260">G260+G260*0.2497</f>
        <v>155.512668</v>
      </c>
      <c r="I260" s="12">
        <f aca="true" t="shared" si="50" ref="I260">H260*F260</f>
        <v>20527.672176</v>
      </c>
    </row>
    <row r="261" spans="1:9" ht="24" customHeight="1">
      <c r="A261" s="8" t="s">
        <v>953</v>
      </c>
      <c r="B261" s="7" t="s">
        <v>103</v>
      </c>
      <c r="C261" s="8" t="s">
        <v>5</v>
      </c>
      <c r="D261" s="8" t="s">
        <v>102</v>
      </c>
      <c r="E261" s="40" t="s">
        <v>99</v>
      </c>
      <c r="F261" s="105">
        <v>80</v>
      </c>
      <c r="G261" s="6">
        <v>20.73</v>
      </c>
      <c r="H261" s="6">
        <f t="shared" si="34"/>
        <v>25.906281</v>
      </c>
      <c r="I261" s="6">
        <f t="shared" si="48"/>
        <v>2072.50248</v>
      </c>
    </row>
    <row r="262" spans="1:9" ht="24" customHeight="1">
      <c r="A262" s="8" t="s">
        <v>954</v>
      </c>
      <c r="B262" s="7" t="s">
        <v>101</v>
      </c>
      <c r="C262" s="8" t="s">
        <v>5</v>
      </c>
      <c r="D262" s="8" t="s">
        <v>100</v>
      </c>
      <c r="E262" s="40" t="s">
        <v>99</v>
      </c>
      <c r="F262" s="105">
        <v>80</v>
      </c>
      <c r="G262" s="6">
        <v>18.3</v>
      </c>
      <c r="H262" s="6">
        <f t="shared" si="34"/>
        <v>22.869510000000002</v>
      </c>
      <c r="I262" s="6">
        <f t="shared" si="48"/>
        <v>1829.5608000000002</v>
      </c>
    </row>
    <row r="263" spans="1:9" ht="24" customHeight="1">
      <c r="A263" s="10" t="s">
        <v>98</v>
      </c>
      <c r="B263" s="10"/>
      <c r="C263" s="10"/>
      <c r="D263" s="10" t="s">
        <v>97</v>
      </c>
      <c r="E263" s="45"/>
      <c r="F263" s="107"/>
      <c r="G263" s="10"/>
      <c r="H263" s="10"/>
      <c r="I263" s="9">
        <f>SUM(I264:I283)</f>
        <v>720997.219128</v>
      </c>
    </row>
    <row r="264" spans="1:9" ht="39" customHeight="1">
      <c r="A264" s="8" t="s">
        <v>96</v>
      </c>
      <c r="B264" s="7" t="s">
        <v>95</v>
      </c>
      <c r="C264" s="8" t="s">
        <v>5</v>
      </c>
      <c r="D264" s="8" t="s">
        <v>94</v>
      </c>
      <c r="E264" s="40" t="s">
        <v>59</v>
      </c>
      <c r="F264" s="105">
        <v>27300</v>
      </c>
      <c r="G264" s="6">
        <v>3.93</v>
      </c>
      <c r="H264" s="6">
        <f t="shared" si="34"/>
        <v>4.911321</v>
      </c>
      <c r="I264" s="6">
        <f aca="true" t="shared" si="51" ref="I264:I273">H264*F264</f>
        <v>134079.0633</v>
      </c>
    </row>
    <row r="265" spans="1:9" ht="39" customHeight="1">
      <c r="A265" s="8" t="s">
        <v>760</v>
      </c>
      <c r="B265" s="7" t="s">
        <v>93</v>
      </c>
      <c r="C265" s="8" t="s">
        <v>5</v>
      </c>
      <c r="D265" s="8" t="s">
        <v>92</v>
      </c>
      <c r="E265" s="40" t="s">
        <v>59</v>
      </c>
      <c r="F265" s="105">
        <v>18800</v>
      </c>
      <c r="G265" s="6">
        <v>6.39</v>
      </c>
      <c r="H265" s="6">
        <f t="shared" si="34"/>
        <v>7.985583</v>
      </c>
      <c r="I265" s="6">
        <f t="shared" si="51"/>
        <v>150128.9604</v>
      </c>
    </row>
    <row r="266" spans="1:9" ht="39" customHeight="1">
      <c r="A266" s="8" t="s">
        <v>761</v>
      </c>
      <c r="B266" s="7" t="s">
        <v>91</v>
      </c>
      <c r="C266" s="8" t="s">
        <v>5</v>
      </c>
      <c r="D266" s="8" t="s">
        <v>90</v>
      </c>
      <c r="E266" s="40" t="s">
        <v>59</v>
      </c>
      <c r="F266" s="105">
        <v>800</v>
      </c>
      <c r="G266" s="6">
        <v>10.34</v>
      </c>
      <c r="H266" s="6">
        <f t="shared" si="34"/>
        <v>12.921897999999999</v>
      </c>
      <c r="I266" s="6">
        <f t="shared" si="51"/>
        <v>10337.518399999999</v>
      </c>
    </row>
    <row r="267" spans="1:9" ht="39" customHeight="1">
      <c r="A267" s="8" t="s">
        <v>762</v>
      </c>
      <c r="B267" s="7" t="s">
        <v>89</v>
      </c>
      <c r="C267" s="8" t="s">
        <v>5</v>
      </c>
      <c r="D267" s="8" t="s">
        <v>88</v>
      </c>
      <c r="E267" s="40" t="s">
        <v>59</v>
      </c>
      <c r="F267" s="105">
        <v>170</v>
      </c>
      <c r="G267" s="6">
        <v>15.82</v>
      </c>
      <c r="H267" s="6">
        <f t="shared" si="34"/>
        <v>19.770254</v>
      </c>
      <c r="I267" s="6">
        <f t="shared" si="51"/>
        <v>3360.94318</v>
      </c>
    </row>
    <row r="268" spans="1:9" ht="39" customHeight="1">
      <c r="A268" s="8" t="s">
        <v>763</v>
      </c>
      <c r="B268" s="7" t="s">
        <v>87</v>
      </c>
      <c r="C268" s="8" t="s">
        <v>5</v>
      </c>
      <c r="D268" s="8" t="s">
        <v>86</v>
      </c>
      <c r="E268" s="40" t="s">
        <v>59</v>
      </c>
      <c r="F268" s="105">
        <v>820</v>
      </c>
      <c r="G268" s="6">
        <v>26.25</v>
      </c>
      <c r="H268" s="6">
        <f t="shared" si="34"/>
        <v>32.804625</v>
      </c>
      <c r="I268" s="6">
        <f t="shared" si="51"/>
        <v>26899.7925</v>
      </c>
    </row>
    <row r="269" spans="1:9" ht="39" customHeight="1">
      <c r="A269" s="8" t="s">
        <v>764</v>
      </c>
      <c r="B269" s="42" t="s">
        <v>919</v>
      </c>
      <c r="C269" s="43" t="s">
        <v>5</v>
      </c>
      <c r="D269" s="43" t="s">
        <v>920</v>
      </c>
      <c r="E269" s="157" t="s">
        <v>59</v>
      </c>
      <c r="F269" s="158">
        <v>700</v>
      </c>
      <c r="G269" s="44">
        <v>33.14</v>
      </c>
      <c r="H269" s="6">
        <f t="shared" si="34"/>
        <v>41.415058</v>
      </c>
      <c r="I269" s="6">
        <f t="shared" si="51"/>
        <v>28990.5406</v>
      </c>
    </row>
    <row r="270" spans="1:9" ht="39" customHeight="1">
      <c r="A270" s="8" t="s">
        <v>765</v>
      </c>
      <c r="B270" s="42" t="s">
        <v>921</v>
      </c>
      <c r="C270" s="43" t="s">
        <v>5</v>
      </c>
      <c r="D270" s="43" t="s">
        <v>922</v>
      </c>
      <c r="E270" s="157" t="s">
        <v>59</v>
      </c>
      <c r="F270" s="158">
        <v>100</v>
      </c>
      <c r="G270" s="44">
        <v>47.2</v>
      </c>
      <c r="H270" s="6">
        <f aca="true" t="shared" si="52" ref="H270">G270+G270*0.2497</f>
        <v>58.98584</v>
      </c>
      <c r="I270" s="6">
        <f aca="true" t="shared" si="53" ref="I270">H270*F270</f>
        <v>5898.584000000001</v>
      </c>
    </row>
    <row r="271" spans="1:9" ht="39" customHeight="1">
      <c r="A271" s="8" t="s">
        <v>766</v>
      </c>
      <c r="B271" s="42" t="s">
        <v>923</v>
      </c>
      <c r="C271" s="43" t="s">
        <v>5</v>
      </c>
      <c r="D271" s="43" t="s">
        <v>924</v>
      </c>
      <c r="E271" s="157" t="s">
        <v>59</v>
      </c>
      <c r="F271" s="158">
        <v>380</v>
      </c>
      <c r="G271" s="44">
        <v>86.81</v>
      </c>
      <c r="H271" s="6">
        <f aca="true" t="shared" si="54" ref="H271">G271+G271*0.2497</f>
        <v>108.486457</v>
      </c>
      <c r="I271" s="6">
        <f aca="true" t="shared" si="55" ref="I271">H271*F271</f>
        <v>41224.85366</v>
      </c>
    </row>
    <row r="272" spans="1:9" ht="39" customHeight="1">
      <c r="A272" s="8" t="s">
        <v>767</v>
      </c>
      <c r="B272" s="7" t="s">
        <v>85</v>
      </c>
      <c r="C272" s="8" t="s">
        <v>5</v>
      </c>
      <c r="D272" s="8" t="s">
        <v>84</v>
      </c>
      <c r="E272" s="40" t="s">
        <v>59</v>
      </c>
      <c r="F272" s="105">
        <v>60</v>
      </c>
      <c r="G272" s="6">
        <v>113</v>
      </c>
      <c r="H272" s="6">
        <f t="shared" si="34"/>
        <v>141.2161</v>
      </c>
      <c r="I272" s="6">
        <f t="shared" si="51"/>
        <v>8472.966</v>
      </c>
    </row>
    <row r="273" spans="1:9" ht="39" customHeight="1">
      <c r="A273" s="8" t="s">
        <v>768</v>
      </c>
      <c r="B273" s="7" t="s">
        <v>83</v>
      </c>
      <c r="C273" s="8" t="s">
        <v>5</v>
      </c>
      <c r="D273" s="8" t="s">
        <v>82</v>
      </c>
      <c r="E273" s="40" t="s">
        <v>59</v>
      </c>
      <c r="F273" s="105">
        <v>468</v>
      </c>
      <c r="G273" s="6">
        <v>144.53</v>
      </c>
      <c r="H273" s="6">
        <f t="shared" si="34"/>
        <v>180.619141</v>
      </c>
      <c r="I273" s="6">
        <f t="shared" si="51"/>
        <v>84529.75798800001</v>
      </c>
    </row>
    <row r="274" spans="1:9" ht="39" customHeight="1">
      <c r="A274" s="14" t="s">
        <v>769</v>
      </c>
      <c r="B274" s="13">
        <v>1015</v>
      </c>
      <c r="C274" s="14" t="s">
        <v>5</v>
      </c>
      <c r="D274" s="14" t="s">
        <v>81</v>
      </c>
      <c r="E274" s="39" t="s">
        <v>59</v>
      </c>
      <c r="F274" s="104">
        <v>240</v>
      </c>
      <c r="G274" s="12">
        <v>217.14</v>
      </c>
      <c r="H274" s="80">
        <f t="shared" si="34"/>
        <v>271.359858</v>
      </c>
      <c r="I274" s="12">
        <f aca="true" t="shared" si="56" ref="I274:I279">H274*F274</f>
        <v>65126.36592</v>
      </c>
    </row>
    <row r="275" spans="1:9" ht="39" customHeight="1">
      <c r="A275" s="14" t="s">
        <v>770</v>
      </c>
      <c r="B275" s="13">
        <v>11413</v>
      </c>
      <c r="C275" s="14" t="s">
        <v>545</v>
      </c>
      <c r="D275" s="14" t="s">
        <v>80</v>
      </c>
      <c r="E275" s="39" t="s">
        <v>59</v>
      </c>
      <c r="F275" s="104">
        <v>400</v>
      </c>
      <c r="G275" s="12">
        <v>10.18</v>
      </c>
      <c r="H275" s="80">
        <f t="shared" si="34"/>
        <v>12.721945999999999</v>
      </c>
      <c r="I275" s="12">
        <f t="shared" si="56"/>
        <v>5088.778399999999</v>
      </c>
    </row>
    <row r="276" spans="1:9" ht="39" customHeight="1">
      <c r="A276" s="14" t="s">
        <v>771</v>
      </c>
      <c r="B276" s="13">
        <v>8690</v>
      </c>
      <c r="C276" s="14" t="s">
        <v>545</v>
      </c>
      <c r="D276" s="14" t="s">
        <v>925</v>
      </c>
      <c r="E276" s="39" t="s">
        <v>13</v>
      </c>
      <c r="F276" s="104">
        <v>220</v>
      </c>
      <c r="G276" s="12">
        <v>19.01</v>
      </c>
      <c r="H276" s="80">
        <f aca="true" t="shared" si="57" ref="H276">G276+G276*0.2497</f>
        <v>23.756797000000002</v>
      </c>
      <c r="I276" s="12">
        <f aca="true" t="shared" si="58" ref="I276">H276*F276</f>
        <v>5226.49534</v>
      </c>
    </row>
    <row r="277" spans="1:9" ht="39" customHeight="1">
      <c r="A277" s="8" t="s">
        <v>613</v>
      </c>
      <c r="B277" s="42" t="s">
        <v>926</v>
      </c>
      <c r="C277" s="43" t="s">
        <v>5</v>
      </c>
      <c r="D277" s="43" t="s">
        <v>927</v>
      </c>
      <c r="E277" s="157" t="s">
        <v>59</v>
      </c>
      <c r="F277" s="158">
        <v>14640</v>
      </c>
      <c r="G277" s="44">
        <v>5.82</v>
      </c>
      <c r="H277" s="6">
        <f t="shared" si="34"/>
        <v>7.2732540000000006</v>
      </c>
      <c r="I277" s="6">
        <f t="shared" si="56"/>
        <v>106480.43856000001</v>
      </c>
    </row>
    <row r="278" spans="1:11" ht="39" customHeight="1">
      <c r="A278" s="8" t="s">
        <v>614</v>
      </c>
      <c r="B278" s="42" t="s">
        <v>928</v>
      </c>
      <c r="C278" s="43" t="s">
        <v>5</v>
      </c>
      <c r="D278" s="43" t="s">
        <v>929</v>
      </c>
      <c r="E278" s="157" t="s">
        <v>59</v>
      </c>
      <c r="F278" s="158">
        <v>220</v>
      </c>
      <c r="G278" s="44">
        <v>20.44</v>
      </c>
      <c r="H278" s="6">
        <f t="shared" si="34"/>
        <v>25.543868000000003</v>
      </c>
      <c r="I278" s="6">
        <f t="shared" si="56"/>
        <v>5619.650960000001</v>
      </c>
      <c r="K278" s="1" t="s">
        <v>474</v>
      </c>
    </row>
    <row r="279" spans="1:9" ht="39" customHeight="1">
      <c r="A279" s="8" t="s">
        <v>772</v>
      </c>
      <c r="B279" s="42">
        <v>11750</v>
      </c>
      <c r="C279" s="43" t="s">
        <v>545</v>
      </c>
      <c r="D279" s="43" t="s">
        <v>930</v>
      </c>
      <c r="E279" s="157" t="s">
        <v>59</v>
      </c>
      <c r="F279" s="158">
        <v>2900</v>
      </c>
      <c r="G279" s="44">
        <v>5.68</v>
      </c>
      <c r="H279" s="6">
        <f t="shared" si="34"/>
        <v>7.0982959999999995</v>
      </c>
      <c r="I279" s="6">
        <f t="shared" si="56"/>
        <v>20585.058399999998</v>
      </c>
    </row>
    <row r="280" spans="1:9" ht="39" customHeight="1">
      <c r="A280" s="14" t="s">
        <v>955</v>
      </c>
      <c r="B280" s="13">
        <v>39606</v>
      </c>
      <c r="C280" s="14" t="s">
        <v>5</v>
      </c>
      <c r="D280" s="14" t="s">
        <v>79</v>
      </c>
      <c r="E280" s="39" t="s">
        <v>13</v>
      </c>
      <c r="F280" s="104">
        <v>200</v>
      </c>
      <c r="G280" s="12">
        <v>24.4</v>
      </c>
      <c r="H280" s="80">
        <f t="shared" si="34"/>
        <v>30.49268</v>
      </c>
      <c r="I280" s="12">
        <f aca="true" t="shared" si="59" ref="I280:I283">H280*F280</f>
        <v>6098.536</v>
      </c>
    </row>
    <row r="281" spans="1:9" ht="39" customHeight="1">
      <c r="A281" s="14" t="s">
        <v>956</v>
      </c>
      <c r="B281" s="13">
        <v>39607</v>
      </c>
      <c r="C281" s="14" t="s">
        <v>5</v>
      </c>
      <c r="D281" s="14" t="s">
        <v>582</v>
      </c>
      <c r="E281" s="39" t="s">
        <v>13</v>
      </c>
      <c r="F281" s="104">
        <v>200</v>
      </c>
      <c r="G281" s="12">
        <v>27.99</v>
      </c>
      <c r="H281" s="80">
        <f t="shared" si="34"/>
        <v>34.979102999999995</v>
      </c>
      <c r="I281" s="12">
        <f t="shared" si="59"/>
        <v>6995.820599999999</v>
      </c>
    </row>
    <row r="282" spans="1:9" ht="39" customHeight="1">
      <c r="A282" s="8" t="s">
        <v>957</v>
      </c>
      <c r="B282" s="7" t="s">
        <v>103</v>
      </c>
      <c r="C282" s="8" t="s">
        <v>5</v>
      </c>
      <c r="D282" s="8" t="s">
        <v>102</v>
      </c>
      <c r="E282" s="40" t="s">
        <v>99</v>
      </c>
      <c r="F282" s="105">
        <v>120</v>
      </c>
      <c r="G282" s="6">
        <v>20.73</v>
      </c>
      <c r="H282" s="6">
        <f aca="true" t="shared" si="60" ref="H282:H283">G282+G282*0.2497</f>
        <v>25.906281</v>
      </c>
      <c r="I282" s="6">
        <f t="shared" si="59"/>
        <v>3108.75372</v>
      </c>
    </row>
    <row r="283" spans="1:9" ht="39" customHeight="1">
      <c r="A283" s="8" t="s">
        <v>958</v>
      </c>
      <c r="B283" s="7" t="s">
        <v>101</v>
      </c>
      <c r="C283" s="8" t="s">
        <v>5</v>
      </c>
      <c r="D283" s="8" t="s">
        <v>100</v>
      </c>
      <c r="E283" s="40" t="s">
        <v>99</v>
      </c>
      <c r="F283" s="105">
        <v>120</v>
      </c>
      <c r="G283" s="6">
        <v>18.3</v>
      </c>
      <c r="H283" s="6">
        <f t="shared" si="60"/>
        <v>22.869510000000002</v>
      </c>
      <c r="I283" s="6">
        <f t="shared" si="59"/>
        <v>2744.3412000000003</v>
      </c>
    </row>
    <row r="284" spans="1:9" ht="24" customHeight="1">
      <c r="A284" s="10" t="s">
        <v>78</v>
      </c>
      <c r="B284" s="10"/>
      <c r="C284" s="10"/>
      <c r="D284" s="10" t="s">
        <v>77</v>
      </c>
      <c r="E284" s="45"/>
      <c r="F284" s="107"/>
      <c r="G284" s="10"/>
      <c r="H284" s="10"/>
      <c r="I284" s="9">
        <f>SUM(I285:I303)</f>
        <v>186369.585562</v>
      </c>
    </row>
    <row r="285" spans="1:9" ht="24" customHeight="1">
      <c r="A285" s="14" t="s">
        <v>76</v>
      </c>
      <c r="B285" s="13">
        <v>10785</v>
      </c>
      <c r="C285" s="14" t="s">
        <v>545</v>
      </c>
      <c r="D285" s="14" t="s">
        <v>931</v>
      </c>
      <c r="E285" s="39" t="s">
        <v>13</v>
      </c>
      <c r="F285" s="104">
        <v>2</v>
      </c>
      <c r="G285" s="12">
        <v>378.23</v>
      </c>
      <c r="H285" s="80">
        <f aca="true" t="shared" si="61" ref="H285:H286">G285+G285*0.2497</f>
        <v>472.674031</v>
      </c>
      <c r="I285" s="12">
        <f aca="true" t="shared" si="62" ref="I285:I286">H285*F285</f>
        <v>945.348062</v>
      </c>
    </row>
    <row r="286" spans="1:9" ht="24" customHeight="1">
      <c r="A286" s="14" t="s">
        <v>959</v>
      </c>
      <c r="B286" s="13">
        <v>12473</v>
      </c>
      <c r="C286" s="14" t="s">
        <v>545</v>
      </c>
      <c r="D286" s="14" t="s">
        <v>932</v>
      </c>
      <c r="E286" s="39" t="s">
        <v>13</v>
      </c>
      <c r="F286" s="104">
        <v>4</v>
      </c>
      <c r="G286" s="12">
        <v>742.18</v>
      </c>
      <c r="H286" s="80">
        <f t="shared" si="61"/>
        <v>927.502346</v>
      </c>
      <c r="I286" s="12">
        <f t="shared" si="62"/>
        <v>3710.009384</v>
      </c>
    </row>
    <row r="287" spans="1:9" ht="24" customHeight="1">
      <c r="A287" s="14" t="s">
        <v>960</v>
      </c>
      <c r="B287" s="13">
        <v>8439</v>
      </c>
      <c r="C287" s="14" t="s">
        <v>545</v>
      </c>
      <c r="D287" s="14" t="s">
        <v>933</v>
      </c>
      <c r="E287" s="39" t="s">
        <v>13</v>
      </c>
      <c r="F287" s="104">
        <v>2</v>
      </c>
      <c r="G287" s="12">
        <v>756.14</v>
      </c>
      <c r="H287" s="80">
        <f aca="true" t="shared" si="63" ref="H287:H291">G287+G287*0.2497</f>
        <v>944.9481579999999</v>
      </c>
      <c r="I287" s="12">
        <f aca="true" t="shared" si="64" ref="I287:I291">H287*F287</f>
        <v>1889.8963159999998</v>
      </c>
    </row>
    <row r="288" spans="1:9" ht="24" customHeight="1">
      <c r="A288" s="14" t="s">
        <v>961</v>
      </c>
      <c r="B288" s="13">
        <v>12175</v>
      </c>
      <c r="C288" s="14" t="s">
        <v>545</v>
      </c>
      <c r="D288" s="14" t="s">
        <v>75</v>
      </c>
      <c r="E288" s="39" t="s">
        <v>13</v>
      </c>
      <c r="F288" s="104">
        <v>2</v>
      </c>
      <c r="G288" s="12">
        <v>359.15</v>
      </c>
      <c r="H288" s="80">
        <f t="shared" si="63"/>
        <v>448.829755</v>
      </c>
      <c r="I288" s="12">
        <f t="shared" si="64"/>
        <v>897.65951</v>
      </c>
    </row>
    <row r="289" spans="1:9" ht="24" customHeight="1">
      <c r="A289" s="14" t="s">
        <v>962</v>
      </c>
      <c r="B289" s="13">
        <v>11307</v>
      </c>
      <c r="C289" s="14" t="s">
        <v>545</v>
      </c>
      <c r="D289" s="14" t="s">
        <v>588</v>
      </c>
      <c r="E289" s="39" t="s">
        <v>13</v>
      </c>
      <c r="F289" s="104">
        <v>2</v>
      </c>
      <c r="G289" s="12">
        <v>1011.78</v>
      </c>
      <c r="H289" s="80">
        <f t="shared" si="63"/>
        <v>1264.421466</v>
      </c>
      <c r="I289" s="12">
        <f t="shared" si="64"/>
        <v>2528.842932</v>
      </c>
    </row>
    <row r="290" spans="1:9" ht="24" customHeight="1">
      <c r="A290" s="14" t="s">
        <v>963</v>
      </c>
      <c r="B290" s="13">
        <v>0</v>
      </c>
      <c r="C290" s="14" t="s">
        <v>15</v>
      </c>
      <c r="D290" s="14" t="s">
        <v>73</v>
      </c>
      <c r="E290" s="39" t="s">
        <v>13</v>
      </c>
      <c r="F290" s="104">
        <v>2</v>
      </c>
      <c r="G290" s="12">
        <v>2036.97</v>
      </c>
      <c r="H290" s="80">
        <f t="shared" si="63"/>
        <v>2545.601409</v>
      </c>
      <c r="I290" s="12">
        <f t="shared" si="64"/>
        <v>5091.202818</v>
      </c>
    </row>
    <row r="291" spans="1:9" ht="24" customHeight="1">
      <c r="A291" s="14" t="s">
        <v>964</v>
      </c>
      <c r="B291" s="13">
        <v>1089</v>
      </c>
      <c r="C291" s="14" t="s">
        <v>545</v>
      </c>
      <c r="D291" s="14" t="s">
        <v>72</v>
      </c>
      <c r="E291" s="39" t="s">
        <v>13</v>
      </c>
      <c r="F291" s="104">
        <v>18</v>
      </c>
      <c r="G291" s="12">
        <v>18.6</v>
      </c>
      <c r="H291" s="80">
        <f t="shared" si="63"/>
        <v>23.24442</v>
      </c>
      <c r="I291" s="12">
        <f t="shared" si="64"/>
        <v>418.39956</v>
      </c>
    </row>
    <row r="292" spans="1:9" ht="39" customHeight="1">
      <c r="A292" s="8" t="s">
        <v>638</v>
      </c>
      <c r="B292" s="7" t="s">
        <v>71</v>
      </c>
      <c r="C292" s="8" t="s">
        <v>5</v>
      </c>
      <c r="D292" s="8" t="s">
        <v>70</v>
      </c>
      <c r="E292" s="40" t="s">
        <v>13</v>
      </c>
      <c r="F292" s="105">
        <v>8</v>
      </c>
      <c r="G292" s="6">
        <v>2773.41</v>
      </c>
      <c r="H292" s="6">
        <f aca="true" t="shared" si="65" ref="H292:H307">G292+G292*0.2497</f>
        <v>3465.930477</v>
      </c>
      <c r="I292" s="6">
        <f>H292*F292</f>
        <v>27727.443816</v>
      </c>
    </row>
    <row r="293" spans="1:9" ht="24" customHeight="1">
      <c r="A293" s="14" t="s">
        <v>639</v>
      </c>
      <c r="B293" s="13">
        <v>11042</v>
      </c>
      <c r="C293" s="14" t="s">
        <v>545</v>
      </c>
      <c r="D293" s="14" t="s">
        <v>69</v>
      </c>
      <c r="E293" s="39" t="s">
        <v>13</v>
      </c>
      <c r="F293" s="104">
        <v>2</v>
      </c>
      <c r="G293" s="12">
        <v>29</v>
      </c>
      <c r="H293" s="80">
        <f t="shared" si="65"/>
        <v>36.2413</v>
      </c>
      <c r="I293" s="12">
        <f aca="true" t="shared" si="66" ref="I293:I303">H293*F293</f>
        <v>72.4826</v>
      </c>
    </row>
    <row r="294" spans="1:9" ht="24" customHeight="1">
      <c r="A294" s="14" t="s">
        <v>640</v>
      </c>
      <c r="B294" s="13">
        <v>0</v>
      </c>
      <c r="C294" s="14" t="s">
        <v>15</v>
      </c>
      <c r="D294" s="14" t="s">
        <v>67</v>
      </c>
      <c r="E294" s="39" t="s">
        <v>13</v>
      </c>
      <c r="F294" s="104">
        <v>2</v>
      </c>
      <c r="G294" s="12">
        <f>'CPU Especiais'!J70</f>
        <v>1997</v>
      </c>
      <c r="H294" s="80">
        <f t="shared" si="65"/>
        <v>2495.6509</v>
      </c>
      <c r="I294" s="12">
        <f t="shared" si="66"/>
        <v>4991.3018</v>
      </c>
    </row>
    <row r="295" spans="1:9" ht="24" customHeight="1">
      <c r="A295" s="14" t="s">
        <v>641</v>
      </c>
      <c r="B295" s="13">
        <v>0</v>
      </c>
      <c r="C295" s="14" t="s">
        <v>15</v>
      </c>
      <c r="D295" s="14" t="s">
        <v>66</v>
      </c>
      <c r="E295" s="39" t="s">
        <v>13</v>
      </c>
      <c r="F295" s="104">
        <v>92</v>
      </c>
      <c r="G295" s="12">
        <f>'CPU Especiais'!J76</f>
        <v>232</v>
      </c>
      <c r="H295" s="80">
        <f t="shared" si="65"/>
        <v>289.9304</v>
      </c>
      <c r="I295" s="12">
        <f t="shared" si="66"/>
        <v>26673.596800000003</v>
      </c>
    </row>
    <row r="296" spans="1:9" ht="24" customHeight="1">
      <c r="A296" s="14" t="s">
        <v>642</v>
      </c>
      <c r="B296" s="13">
        <v>0</v>
      </c>
      <c r="C296" s="14" t="s">
        <v>15</v>
      </c>
      <c r="D296" s="14" t="s">
        <v>935</v>
      </c>
      <c r="E296" s="39" t="s">
        <v>13</v>
      </c>
      <c r="F296" s="104">
        <v>46</v>
      </c>
      <c r="G296" s="12">
        <f>'CPU Especiais'!J82</f>
        <v>316</v>
      </c>
      <c r="H296" s="80">
        <f t="shared" si="65"/>
        <v>394.90520000000004</v>
      </c>
      <c r="I296" s="12">
        <f t="shared" si="66"/>
        <v>18165.6392</v>
      </c>
    </row>
    <row r="297" spans="1:9" ht="24" customHeight="1">
      <c r="A297" s="14" t="s">
        <v>643</v>
      </c>
      <c r="B297" s="13">
        <v>10096</v>
      </c>
      <c r="C297" s="14" t="s">
        <v>545</v>
      </c>
      <c r="D297" s="14" t="s">
        <v>65</v>
      </c>
      <c r="E297" s="39" t="s">
        <v>13</v>
      </c>
      <c r="F297" s="104">
        <v>2</v>
      </c>
      <c r="G297" s="12">
        <v>56.99</v>
      </c>
      <c r="H297" s="80">
        <f t="shared" si="65"/>
        <v>71.220403</v>
      </c>
      <c r="I297" s="12">
        <f t="shared" si="66"/>
        <v>142.440806</v>
      </c>
    </row>
    <row r="298" spans="1:9" ht="24" customHeight="1">
      <c r="A298" s="14" t="s">
        <v>644</v>
      </c>
      <c r="B298" s="13">
        <v>11623</v>
      </c>
      <c r="C298" s="14" t="s">
        <v>545</v>
      </c>
      <c r="D298" s="14" t="s">
        <v>936</v>
      </c>
      <c r="E298" s="39" t="s">
        <v>13</v>
      </c>
      <c r="F298" s="104">
        <v>4</v>
      </c>
      <c r="G298" s="12">
        <v>399.7</v>
      </c>
      <c r="H298" s="80">
        <f t="shared" si="65"/>
        <v>499.50509</v>
      </c>
      <c r="I298" s="12">
        <f t="shared" si="66"/>
        <v>1998.02036</v>
      </c>
    </row>
    <row r="299" spans="1:9" ht="24" customHeight="1">
      <c r="A299" s="14" t="s">
        <v>965</v>
      </c>
      <c r="B299" s="13">
        <v>13894</v>
      </c>
      <c r="C299" s="14" t="s">
        <v>545</v>
      </c>
      <c r="D299" s="14" t="s">
        <v>431</v>
      </c>
      <c r="E299" s="39" t="s">
        <v>13</v>
      </c>
      <c r="F299" s="104">
        <v>2</v>
      </c>
      <c r="G299" s="12">
        <v>6923.37</v>
      </c>
      <c r="H299" s="80">
        <f t="shared" si="65"/>
        <v>8652.135489</v>
      </c>
      <c r="I299" s="12">
        <f t="shared" si="66"/>
        <v>17304.270978</v>
      </c>
    </row>
    <row r="300" spans="1:9" ht="24" customHeight="1">
      <c r="A300" s="14" t="s">
        <v>966</v>
      </c>
      <c r="B300" s="13">
        <v>1062</v>
      </c>
      <c r="C300" s="14" t="s">
        <v>5</v>
      </c>
      <c r="D300" s="14" t="s">
        <v>937</v>
      </c>
      <c r="E300" s="39" t="s">
        <v>13</v>
      </c>
      <c r="F300" s="104">
        <v>2</v>
      </c>
      <c r="G300" s="12">
        <v>326.1</v>
      </c>
      <c r="H300" s="80">
        <f aca="true" t="shared" si="67" ref="H300">G300+G300*0.2497</f>
        <v>407.52717</v>
      </c>
      <c r="I300" s="12">
        <f aca="true" t="shared" si="68" ref="I300">H300*F300</f>
        <v>815.05434</v>
      </c>
    </row>
    <row r="301" spans="1:9" ht="29.25" customHeight="1">
      <c r="A301" s="8" t="s">
        <v>967</v>
      </c>
      <c r="B301" s="7" t="s">
        <v>926</v>
      </c>
      <c r="C301" s="8" t="s">
        <v>5</v>
      </c>
      <c r="D301" s="8" t="s">
        <v>934</v>
      </c>
      <c r="E301" s="40" t="s">
        <v>59</v>
      </c>
      <c r="F301" s="105">
        <v>9500</v>
      </c>
      <c r="G301" s="6">
        <v>5.82</v>
      </c>
      <c r="H301" s="6">
        <f t="shared" si="65"/>
        <v>7.2732540000000006</v>
      </c>
      <c r="I301" s="6">
        <f t="shared" si="66"/>
        <v>69095.913</v>
      </c>
    </row>
    <row r="302" spans="1:9" ht="29.25" customHeight="1">
      <c r="A302" s="8" t="s">
        <v>968</v>
      </c>
      <c r="B302" s="7" t="s">
        <v>103</v>
      </c>
      <c r="C302" s="8" t="s">
        <v>5</v>
      </c>
      <c r="D302" s="8" t="s">
        <v>102</v>
      </c>
      <c r="E302" s="40" t="s">
        <v>99</v>
      </c>
      <c r="F302" s="105">
        <v>80</v>
      </c>
      <c r="G302" s="6">
        <v>20.73</v>
      </c>
      <c r="H302" s="6">
        <f t="shared" si="65"/>
        <v>25.906281</v>
      </c>
      <c r="I302" s="6">
        <f t="shared" si="66"/>
        <v>2072.50248</v>
      </c>
    </row>
    <row r="303" spans="1:9" ht="29.25" customHeight="1">
      <c r="A303" s="8" t="s">
        <v>969</v>
      </c>
      <c r="B303" s="7" t="s">
        <v>101</v>
      </c>
      <c r="C303" s="8" t="s">
        <v>5</v>
      </c>
      <c r="D303" s="8" t="s">
        <v>100</v>
      </c>
      <c r="E303" s="40" t="s">
        <v>99</v>
      </c>
      <c r="F303" s="105">
        <v>80</v>
      </c>
      <c r="G303" s="6">
        <v>18.3</v>
      </c>
      <c r="H303" s="6">
        <f t="shared" si="65"/>
        <v>22.869510000000002</v>
      </c>
      <c r="I303" s="6">
        <f t="shared" si="66"/>
        <v>1829.5608000000002</v>
      </c>
    </row>
    <row r="304" spans="1:9" ht="24" customHeight="1">
      <c r="A304" s="10" t="s">
        <v>64</v>
      </c>
      <c r="B304" s="10"/>
      <c r="C304" s="10"/>
      <c r="D304" s="10" t="s">
        <v>63</v>
      </c>
      <c r="E304" s="45"/>
      <c r="F304" s="107"/>
      <c r="G304" s="10"/>
      <c r="H304" s="10"/>
      <c r="I304" s="9">
        <f>SUM(I305:I310)</f>
        <v>24548.1720244</v>
      </c>
    </row>
    <row r="305" spans="1:9" ht="24" customHeight="1">
      <c r="A305" s="14" t="s">
        <v>62</v>
      </c>
      <c r="B305" s="13">
        <v>867</v>
      </c>
      <c r="C305" s="14" t="s">
        <v>5</v>
      </c>
      <c r="D305" s="14" t="s">
        <v>61</v>
      </c>
      <c r="E305" s="39" t="s">
        <v>59</v>
      </c>
      <c r="F305" s="104">
        <v>180</v>
      </c>
      <c r="G305" s="12">
        <v>46.65</v>
      </c>
      <c r="H305" s="80">
        <f t="shared" si="65"/>
        <v>58.298505</v>
      </c>
      <c r="I305" s="12">
        <f aca="true" t="shared" si="69" ref="I305:I310">H305*F305</f>
        <v>10493.7309</v>
      </c>
    </row>
    <row r="306" spans="1:9" ht="24" customHeight="1">
      <c r="A306" s="14" t="s">
        <v>60</v>
      </c>
      <c r="B306" s="13">
        <v>12740</v>
      </c>
      <c r="C306" s="14" t="s">
        <v>545</v>
      </c>
      <c r="D306" s="14" t="s">
        <v>602</v>
      </c>
      <c r="E306" s="39" t="s">
        <v>59</v>
      </c>
      <c r="F306" s="104">
        <v>330</v>
      </c>
      <c r="G306" s="12">
        <v>17.12</v>
      </c>
      <c r="H306" s="80">
        <f t="shared" si="65"/>
        <v>21.394864000000002</v>
      </c>
      <c r="I306" s="12">
        <f t="shared" si="69"/>
        <v>7060.305120000001</v>
      </c>
    </row>
    <row r="307" spans="1:9" ht="24.75" customHeight="1">
      <c r="A307" s="14" t="s">
        <v>58</v>
      </c>
      <c r="B307" s="13">
        <v>8795</v>
      </c>
      <c r="C307" s="14" t="s">
        <v>545</v>
      </c>
      <c r="D307" s="14" t="s">
        <v>603</v>
      </c>
      <c r="E307" s="39" t="s">
        <v>13</v>
      </c>
      <c r="F307" s="104">
        <v>25.2</v>
      </c>
      <c r="G307" s="12">
        <v>24.31</v>
      </c>
      <c r="H307" s="80">
        <f t="shared" si="65"/>
        <v>30.380207</v>
      </c>
      <c r="I307" s="12">
        <f t="shared" si="69"/>
        <v>765.5812163999999</v>
      </c>
    </row>
    <row r="308" spans="1:9" ht="24" customHeight="1">
      <c r="A308" s="8" t="s">
        <v>57</v>
      </c>
      <c r="B308" s="7" t="s">
        <v>56</v>
      </c>
      <c r="C308" s="8" t="s">
        <v>5</v>
      </c>
      <c r="D308" s="8" t="s">
        <v>55</v>
      </c>
      <c r="E308" s="40" t="s">
        <v>13</v>
      </c>
      <c r="F308" s="105">
        <v>9</v>
      </c>
      <c r="G308" s="6">
        <v>144.2</v>
      </c>
      <c r="H308" s="6">
        <f aca="true" t="shared" si="70" ref="H308:H310">G308+G308*0.2497</f>
        <v>180.20674</v>
      </c>
      <c r="I308" s="6">
        <f t="shared" si="69"/>
        <v>1621.86066</v>
      </c>
    </row>
    <row r="309" spans="1:9" ht="24" customHeight="1">
      <c r="A309" s="8" t="s">
        <v>54</v>
      </c>
      <c r="B309" s="7" t="s">
        <v>53</v>
      </c>
      <c r="C309" s="8" t="s">
        <v>5</v>
      </c>
      <c r="D309" s="8" t="s">
        <v>52</v>
      </c>
      <c r="E309" s="40" t="s">
        <v>13</v>
      </c>
      <c r="F309" s="105">
        <v>16</v>
      </c>
      <c r="G309" s="6">
        <v>56.89</v>
      </c>
      <c r="H309" s="6">
        <f t="shared" si="70"/>
        <v>71.095433</v>
      </c>
      <c r="I309" s="6">
        <f t="shared" si="69"/>
        <v>1137.526928</v>
      </c>
    </row>
    <row r="310" spans="1:9" ht="24" customHeight="1">
      <c r="A310" s="8" t="s">
        <v>51</v>
      </c>
      <c r="B310" s="7" t="s">
        <v>50</v>
      </c>
      <c r="C310" s="8" t="s">
        <v>5</v>
      </c>
      <c r="D310" s="8" t="s">
        <v>49</v>
      </c>
      <c r="E310" s="40" t="s">
        <v>13</v>
      </c>
      <c r="F310" s="105">
        <v>16</v>
      </c>
      <c r="G310" s="6">
        <v>173.5</v>
      </c>
      <c r="H310" s="6">
        <f t="shared" si="70"/>
        <v>216.82295</v>
      </c>
      <c r="I310" s="6">
        <f t="shared" si="69"/>
        <v>3469.1672</v>
      </c>
    </row>
    <row r="311" spans="1:9" ht="24" customHeight="1">
      <c r="A311" s="10" t="s">
        <v>48</v>
      </c>
      <c r="B311" s="10"/>
      <c r="C311" s="10"/>
      <c r="D311" s="10" t="s">
        <v>47</v>
      </c>
      <c r="E311" s="45"/>
      <c r="F311" s="107"/>
      <c r="G311" s="10"/>
      <c r="H311" s="10"/>
      <c r="I311" s="9">
        <f>SUM(I312:I321)</f>
        <v>84479.71999999999</v>
      </c>
    </row>
    <row r="312" spans="1:9" ht="48" customHeight="1">
      <c r="A312" s="14" t="s">
        <v>46</v>
      </c>
      <c r="B312" s="13"/>
      <c r="C312" s="14" t="s">
        <v>896</v>
      </c>
      <c r="D312" s="14" t="s">
        <v>897</v>
      </c>
      <c r="E312" s="33" t="s">
        <v>907</v>
      </c>
      <c r="F312" s="104">
        <v>1</v>
      </c>
      <c r="G312" s="12">
        <v>8900</v>
      </c>
      <c r="H312" s="80">
        <f aca="true" t="shared" si="71" ref="H312:H315">G312+G312*0.2497</f>
        <v>11122.33</v>
      </c>
      <c r="I312" s="12">
        <f aca="true" t="shared" si="72" ref="I312:I315">H312*F312</f>
        <v>11122.33</v>
      </c>
    </row>
    <row r="313" spans="1:9" ht="36" customHeight="1">
      <c r="A313" s="14" t="s">
        <v>970</v>
      </c>
      <c r="B313" s="13"/>
      <c r="C313" s="14" t="s">
        <v>896</v>
      </c>
      <c r="D313" s="14" t="s">
        <v>898</v>
      </c>
      <c r="E313" s="33" t="s">
        <v>907</v>
      </c>
      <c r="F313" s="104">
        <v>1</v>
      </c>
      <c r="G313" s="12">
        <v>8300</v>
      </c>
      <c r="H313" s="80">
        <f t="shared" si="71"/>
        <v>10372.51</v>
      </c>
      <c r="I313" s="12">
        <f t="shared" si="72"/>
        <v>10372.51</v>
      </c>
    </row>
    <row r="314" spans="1:9" ht="48" customHeight="1">
      <c r="A314" s="14" t="s">
        <v>971</v>
      </c>
      <c r="B314" s="13"/>
      <c r="C314" s="14" t="s">
        <v>896</v>
      </c>
      <c r="D314" s="14" t="s">
        <v>899</v>
      </c>
      <c r="E314" s="33" t="s">
        <v>907</v>
      </c>
      <c r="F314" s="104">
        <v>1</v>
      </c>
      <c r="G314" s="12">
        <v>4500</v>
      </c>
      <c r="H314" s="80">
        <f t="shared" si="71"/>
        <v>5623.65</v>
      </c>
      <c r="I314" s="12">
        <f t="shared" si="72"/>
        <v>5623.65</v>
      </c>
    </row>
    <row r="315" spans="1:9" ht="36" customHeight="1">
      <c r="A315" s="14" t="s">
        <v>972</v>
      </c>
      <c r="B315" s="13"/>
      <c r="C315" s="14" t="s">
        <v>896</v>
      </c>
      <c r="D315" s="14" t="s">
        <v>900</v>
      </c>
      <c r="E315" s="33" t="s">
        <v>907</v>
      </c>
      <c r="F315" s="104">
        <v>1</v>
      </c>
      <c r="G315" s="12">
        <v>4300</v>
      </c>
      <c r="H315" s="80">
        <f t="shared" si="71"/>
        <v>5373.71</v>
      </c>
      <c r="I315" s="12">
        <f t="shared" si="72"/>
        <v>5373.71</v>
      </c>
    </row>
    <row r="316" spans="1:9" ht="48" customHeight="1">
      <c r="A316" s="14" t="s">
        <v>973</v>
      </c>
      <c r="B316" s="13"/>
      <c r="C316" s="14" t="s">
        <v>896</v>
      </c>
      <c r="D316" s="14" t="s">
        <v>901</v>
      </c>
      <c r="E316" s="33" t="s">
        <v>907</v>
      </c>
      <c r="F316" s="104">
        <v>1</v>
      </c>
      <c r="G316" s="12">
        <v>8900</v>
      </c>
      <c r="H316" s="80">
        <f aca="true" t="shared" si="73" ref="H316:H321">G316+G316*0.2497</f>
        <v>11122.33</v>
      </c>
      <c r="I316" s="12">
        <f aca="true" t="shared" si="74" ref="I316:I319">H316*F316</f>
        <v>11122.33</v>
      </c>
    </row>
    <row r="317" spans="1:9" ht="36" customHeight="1">
      <c r="A317" s="14" t="s">
        <v>974</v>
      </c>
      <c r="B317" s="13"/>
      <c r="C317" s="14" t="s">
        <v>896</v>
      </c>
      <c r="D317" s="14" t="s">
        <v>902</v>
      </c>
      <c r="E317" s="33" t="s">
        <v>907</v>
      </c>
      <c r="F317" s="104">
        <v>1</v>
      </c>
      <c r="G317" s="12">
        <v>4300</v>
      </c>
      <c r="H317" s="80">
        <f t="shared" si="73"/>
        <v>5373.71</v>
      </c>
      <c r="I317" s="12">
        <f t="shared" si="74"/>
        <v>5373.71</v>
      </c>
    </row>
    <row r="318" spans="1:9" ht="48" customHeight="1">
      <c r="A318" s="14" t="s">
        <v>975</v>
      </c>
      <c r="B318" s="13"/>
      <c r="C318" s="14" t="s">
        <v>896</v>
      </c>
      <c r="D318" s="14" t="s">
        <v>903</v>
      </c>
      <c r="E318" s="33" t="s">
        <v>907</v>
      </c>
      <c r="F318" s="104">
        <v>1</v>
      </c>
      <c r="G318" s="12">
        <v>4500</v>
      </c>
      <c r="H318" s="80">
        <f t="shared" si="73"/>
        <v>5623.65</v>
      </c>
      <c r="I318" s="12">
        <f t="shared" si="74"/>
        <v>5623.65</v>
      </c>
    </row>
    <row r="319" spans="1:9" ht="36" customHeight="1">
      <c r="A319" s="14" t="s">
        <v>976</v>
      </c>
      <c r="B319" s="13"/>
      <c r="C319" s="14" t="s">
        <v>896</v>
      </c>
      <c r="D319" s="14" t="s">
        <v>904</v>
      </c>
      <c r="E319" s="33" t="s">
        <v>907</v>
      </c>
      <c r="F319" s="104">
        <v>1</v>
      </c>
      <c r="G319" s="12">
        <v>4300</v>
      </c>
      <c r="H319" s="80">
        <f t="shared" si="73"/>
        <v>5373.71</v>
      </c>
      <c r="I319" s="12">
        <f t="shared" si="74"/>
        <v>5373.71</v>
      </c>
    </row>
    <row r="320" spans="1:9" ht="48" customHeight="1">
      <c r="A320" s="14" t="s">
        <v>977</v>
      </c>
      <c r="B320" s="13"/>
      <c r="C320" s="14" t="s">
        <v>896</v>
      </c>
      <c r="D320" s="14" t="s">
        <v>905</v>
      </c>
      <c r="E320" s="33" t="s">
        <v>907</v>
      </c>
      <c r="F320" s="104">
        <v>1</v>
      </c>
      <c r="G320" s="12">
        <v>13800</v>
      </c>
      <c r="H320" s="80">
        <f t="shared" si="73"/>
        <v>17245.86</v>
      </c>
      <c r="I320" s="12">
        <f aca="true" t="shared" si="75" ref="I320:I321">H320*F320</f>
        <v>17245.86</v>
      </c>
    </row>
    <row r="321" spans="1:9" ht="36" customHeight="1">
      <c r="A321" s="14" t="s">
        <v>978</v>
      </c>
      <c r="B321" s="13"/>
      <c r="C321" s="14" t="s">
        <v>896</v>
      </c>
      <c r="D321" s="14" t="s">
        <v>906</v>
      </c>
      <c r="E321" s="33" t="s">
        <v>907</v>
      </c>
      <c r="F321" s="104">
        <v>1</v>
      </c>
      <c r="G321" s="12">
        <v>5800</v>
      </c>
      <c r="H321" s="80">
        <f t="shared" si="73"/>
        <v>7248.26</v>
      </c>
      <c r="I321" s="12">
        <f t="shared" si="75"/>
        <v>7248.26</v>
      </c>
    </row>
    <row r="322" spans="1:9" ht="24" customHeight="1">
      <c r="A322" s="10" t="s">
        <v>43</v>
      </c>
      <c r="B322" s="10"/>
      <c r="C322" s="10"/>
      <c r="D322" s="10" t="s">
        <v>42</v>
      </c>
      <c r="E322" s="45"/>
      <c r="F322" s="107"/>
      <c r="G322" s="10"/>
      <c r="H322" s="10"/>
      <c r="I322" s="9">
        <f>SUM(I323:I329)</f>
        <v>16166.944001999998</v>
      </c>
    </row>
    <row r="323" spans="1:9" ht="36" customHeight="1">
      <c r="A323" s="8" t="s">
        <v>41</v>
      </c>
      <c r="B323" s="7" t="s">
        <v>40</v>
      </c>
      <c r="C323" s="8" t="s">
        <v>5</v>
      </c>
      <c r="D323" s="8" t="s">
        <v>39</v>
      </c>
      <c r="E323" s="40" t="s">
        <v>13</v>
      </c>
      <c r="F323" s="105">
        <v>80</v>
      </c>
      <c r="G323" s="6">
        <v>15.27</v>
      </c>
      <c r="H323" s="6">
        <f aca="true" t="shared" si="76" ref="H323:H329">G323+G323*0.2497</f>
        <v>19.082919</v>
      </c>
      <c r="I323" s="6">
        <f aca="true" t="shared" si="77" ref="I323:I326">H323*F323</f>
        <v>1526.63352</v>
      </c>
    </row>
    <row r="324" spans="1:9" ht="36" customHeight="1">
      <c r="A324" s="8" t="s">
        <v>38</v>
      </c>
      <c r="B324" s="7" t="s">
        <v>37</v>
      </c>
      <c r="C324" s="8" t="s">
        <v>5</v>
      </c>
      <c r="D324" s="8" t="s">
        <v>36</v>
      </c>
      <c r="E324" s="40" t="s">
        <v>13</v>
      </c>
      <c r="F324" s="105">
        <v>54</v>
      </c>
      <c r="G324" s="6">
        <v>26.03</v>
      </c>
      <c r="H324" s="6">
        <f t="shared" si="76"/>
        <v>32.529691</v>
      </c>
      <c r="I324" s="6">
        <f t="shared" si="77"/>
        <v>1756.603314</v>
      </c>
    </row>
    <row r="325" spans="1:9" ht="36" customHeight="1">
      <c r="A325" s="8" t="s">
        <v>35</v>
      </c>
      <c r="B325" s="7" t="s">
        <v>34</v>
      </c>
      <c r="C325" s="8" t="s">
        <v>5</v>
      </c>
      <c r="D325" s="8" t="s">
        <v>33</v>
      </c>
      <c r="E325" s="40" t="s">
        <v>13</v>
      </c>
      <c r="F325" s="105">
        <v>42</v>
      </c>
      <c r="G325" s="6">
        <v>87.88</v>
      </c>
      <c r="H325" s="6">
        <f t="shared" si="76"/>
        <v>109.823636</v>
      </c>
      <c r="I325" s="6">
        <f t="shared" si="77"/>
        <v>4612.592712</v>
      </c>
    </row>
    <row r="326" spans="1:9" ht="36" customHeight="1">
      <c r="A326" s="8" t="s">
        <v>32</v>
      </c>
      <c r="B326" s="7" t="s">
        <v>31</v>
      </c>
      <c r="C326" s="8" t="s">
        <v>5</v>
      </c>
      <c r="D326" s="8" t="s">
        <v>30</v>
      </c>
      <c r="E326" s="40" t="s">
        <v>13</v>
      </c>
      <c r="F326" s="105">
        <v>12</v>
      </c>
      <c r="G326" s="6">
        <v>146.37</v>
      </c>
      <c r="H326" s="6">
        <f t="shared" si="76"/>
        <v>182.918589</v>
      </c>
      <c r="I326" s="6">
        <f t="shared" si="77"/>
        <v>2195.023068</v>
      </c>
    </row>
    <row r="327" spans="1:9" ht="24" customHeight="1">
      <c r="A327" s="14" t="s">
        <v>29</v>
      </c>
      <c r="B327" s="13">
        <v>8077</v>
      </c>
      <c r="C327" s="14" t="s">
        <v>545</v>
      </c>
      <c r="D327" s="14" t="s">
        <v>28</v>
      </c>
      <c r="E327" s="39" t="s">
        <v>13</v>
      </c>
      <c r="F327" s="104">
        <v>8</v>
      </c>
      <c r="G327" s="12">
        <v>177.66</v>
      </c>
      <c r="H327" s="80">
        <f t="shared" si="76"/>
        <v>222.021702</v>
      </c>
      <c r="I327" s="12">
        <f aca="true" t="shared" si="78" ref="I327:I329">H327*F327</f>
        <v>1776.173616</v>
      </c>
    </row>
    <row r="328" spans="1:9" ht="24" customHeight="1">
      <c r="A328" s="14" t="s">
        <v>27</v>
      </c>
      <c r="B328" s="13">
        <v>39449</v>
      </c>
      <c r="C328" s="14" t="s">
        <v>5</v>
      </c>
      <c r="D328" s="14" t="s">
        <v>604</v>
      </c>
      <c r="E328" s="39" t="s">
        <v>13</v>
      </c>
      <c r="F328" s="104">
        <v>6</v>
      </c>
      <c r="G328" s="12">
        <v>300.02</v>
      </c>
      <c r="H328" s="80">
        <f t="shared" si="76"/>
        <v>374.93499399999996</v>
      </c>
      <c r="I328" s="12">
        <f t="shared" si="78"/>
        <v>2249.6099639999998</v>
      </c>
    </row>
    <row r="329" spans="1:9" ht="15">
      <c r="A329" s="14" t="s">
        <v>26</v>
      </c>
      <c r="B329" s="13">
        <v>39475</v>
      </c>
      <c r="C329" s="14" t="s">
        <v>5</v>
      </c>
      <c r="D329" s="14" t="s">
        <v>25</v>
      </c>
      <c r="E329" s="39" t="s">
        <v>13</v>
      </c>
      <c r="F329" s="104">
        <v>12</v>
      </c>
      <c r="G329" s="12">
        <v>136.72</v>
      </c>
      <c r="H329" s="80">
        <f t="shared" si="76"/>
        <v>170.858984</v>
      </c>
      <c r="I329" s="12">
        <f t="shared" si="78"/>
        <v>2050.307808</v>
      </c>
    </row>
    <row r="330" spans="1:9" ht="24" customHeight="1">
      <c r="A330" s="10" t="s">
        <v>24</v>
      </c>
      <c r="B330" s="10"/>
      <c r="C330" s="10"/>
      <c r="D330" s="10" t="s">
        <v>23</v>
      </c>
      <c r="E330" s="45"/>
      <c r="F330" s="107"/>
      <c r="G330" s="10"/>
      <c r="H330" s="10"/>
      <c r="I330" s="28">
        <f>SUM(I331)</f>
        <v>3741351.582046687</v>
      </c>
    </row>
    <row r="331" spans="1:11" ht="24" customHeight="1">
      <c r="A331" s="14" t="s">
        <v>22</v>
      </c>
      <c r="B331" s="13">
        <v>0</v>
      </c>
      <c r="C331" s="14" t="s">
        <v>15</v>
      </c>
      <c r="D331" s="14" t="s">
        <v>21</v>
      </c>
      <c r="E331" s="39" t="s">
        <v>894</v>
      </c>
      <c r="F331" s="104">
        <v>1</v>
      </c>
      <c r="G331" s="12">
        <f>'CPU Especiais'!J100</f>
        <v>2993799.7775839698</v>
      </c>
      <c r="H331" s="80">
        <f aca="true" t="shared" si="79" ref="H331">G331+G331*0.2497</f>
        <v>3741351.582046687</v>
      </c>
      <c r="I331" s="12">
        <f aca="true" t="shared" si="80" ref="I331">H331*F331</f>
        <v>3741351.582046687</v>
      </c>
      <c r="K331" s="29"/>
    </row>
    <row r="332" spans="1:9" ht="24" customHeight="1">
      <c r="A332" s="10" t="s">
        <v>20</v>
      </c>
      <c r="B332" s="10"/>
      <c r="C332" s="10"/>
      <c r="D332" s="10" t="s">
        <v>19</v>
      </c>
      <c r="E332" s="45"/>
      <c r="F332" s="107"/>
      <c r="G332" s="10"/>
      <c r="H332" s="10"/>
      <c r="I332" s="9">
        <f>SUM(I333:I335)</f>
        <v>820365.0651199999</v>
      </c>
    </row>
    <row r="333" spans="1:9" ht="55.5" customHeight="1">
      <c r="A333" s="14" t="s">
        <v>18</v>
      </c>
      <c r="B333" s="13">
        <v>0</v>
      </c>
      <c r="C333" s="14" t="s">
        <v>15</v>
      </c>
      <c r="D333" s="33" t="s">
        <v>17</v>
      </c>
      <c r="E333" s="39" t="s">
        <v>13</v>
      </c>
      <c r="F333" s="104">
        <v>1</v>
      </c>
      <c r="G333" s="12">
        <v>113500</v>
      </c>
      <c r="H333" s="80">
        <f aca="true" t="shared" si="81" ref="H333:H335">G333+G333*0.2497</f>
        <v>141840.95</v>
      </c>
      <c r="I333" s="12">
        <f aca="true" t="shared" si="82" ref="I333:I335">H333*F333</f>
        <v>141840.95</v>
      </c>
    </row>
    <row r="334" spans="1:9" ht="54.75" customHeight="1">
      <c r="A334" s="14" t="s">
        <v>16</v>
      </c>
      <c r="B334" s="13">
        <v>0</v>
      </c>
      <c r="C334" s="14" t="s">
        <v>15</v>
      </c>
      <c r="D334" s="14" t="s">
        <v>14</v>
      </c>
      <c r="E334" s="39" t="s">
        <v>13</v>
      </c>
      <c r="F334" s="104">
        <v>1</v>
      </c>
      <c r="G334" s="12">
        <v>187000</v>
      </c>
      <c r="H334" s="80">
        <f aca="true" t="shared" si="83" ref="H334">G334+G334*0.2497</f>
        <v>233693.9</v>
      </c>
      <c r="I334" s="12">
        <f aca="true" t="shared" si="84" ref="I334">H334*F334</f>
        <v>233693.9</v>
      </c>
    </row>
    <row r="335" spans="1:9" ht="54.75" customHeight="1">
      <c r="A335" s="14" t="s">
        <v>985</v>
      </c>
      <c r="B335" s="13">
        <v>0</v>
      </c>
      <c r="C335" s="14" t="s">
        <v>15</v>
      </c>
      <c r="D335" s="14" t="s">
        <v>986</v>
      </c>
      <c r="E335" s="39" t="s">
        <v>13</v>
      </c>
      <c r="F335" s="104">
        <v>1</v>
      </c>
      <c r="G335" s="12">
        <v>355949.6</v>
      </c>
      <c r="H335" s="80">
        <f t="shared" si="81"/>
        <v>444830.21511999995</v>
      </c>
      <c r="I335" s="12">
        <f t="shared" si="82"/>
        <v>444830.21511999995</v>
      </c>
    </row>
    <row r="336" spans="1:9" ht="24" customHeight="1">
      <c r="A336" s="10">
        <v>22</v>
      </c>
      <c r="B336" s="10"/>
      <c r="C336" s="10"/>
      <c r="D336" s="10" t="s">
        <v>12</v>
      </c>
      <c r="E336" s="45"/>
      <c r="F336" s="107"/>
      <c r="G336" s="10"/>
      <c r="H336" s="10"/>
      <c r="I336" s="9">
        <f>SUM(I337+I340)</f>
        <v>115597.99982000001</v>
      </c>
    </row>
    <row r="337" spans="1:9" ht="24" customHeight="1">
      <c r="A337" s="10" t="s">
        <v>979</v>
      </c>
      <c r="B337" s="10"/>
      <c r="C337" s="10"/>
      <c r="D337" s="10" t="s">
        <v>11</v>
      </c>
      <c r="E337" s="45"/>
      <c r="F337" s="107"/>
      <c r="G337" s="10"/>
      <c r="H337" s="10"/>
      <c r="I337" s="9">
        <f>SUM(I338:I339)</f>
        <v>107450.70564000001</v>
      </c>
    </row>
    <row r="338" spans="1:9" ht="24" customHeight="1">
      <c r="A338" s="8" t="s">
        <v>980</v>
      </c>
      <c r="B338" s="7" t="s">
        <v>10</v>
      </c>
      <c r="C338" s="8" t="s">
        <v>5</v>
      </c>
      <c r="D338" s="8" t="s">
        <v>9</v>
      </c>
      <c r="E338" s="40" t="s">
        <v>8</v>
      </c>
      <c r="F338" s="105">
        <v>12</v>
      </c>
      <c r="G338" s="6">
        <v>3582.55</v>
      </c>
      <c r="H338" s="6">
        <f aca="true" t="shared" si="85" ref="H338:H339">G338+G338*0.2497</f>
        <v>4477.112735000001</v>
      </c>
      <c r="I338" s="6">
        <f aca="true" t="shared" si="86" ref="I338:I339">H338*F338</f>
        <v>53725.35282000001</v>
      </c>
    </row>
    <row r="339" spans="1:9" ht="24" customHeight="1">
      <c r="A339" s="8" t="s">
        <v>981</v>
      </c>
      <c r="B339" s="7" t="s">
        <v>10</v>
      </c>
      <c r="C339" s="8" t="s">
        <v>5</v>
      </c>
      <c r="D339" s="8" t="s">
        <v>9</v>
      </c>
      <c r="E339" s="40" t="s">
        <v>8</v>
      </c>
      <c r="F339" s="105">
        <v>12</v>
      </c>
      <c r="G339" s="6">
        <v>3582.55</v>
      </c>
      <c r="H339" s="6">
        <f t="shared" si="85"/>
        <v>4477.112735000001</v>
      </c>
      <c r="I339" s="6">
        <f t="shared" si="86"/>
        <v>53725.35282000001</v>
      </c>
    </row>
    <row r="340" spans="1:9" ht="24" customHeight="1">
      <c r="A340" s="10" t="s">
        <v>982</v>
      </c>
      <c r="B340" s="10"/>
      <c r="C340" s="10"/>
      <c r="D340" s="10" t="s">
        <v>7</v>
      </c>
      <c r="E340" s="45"/>
      <c r="F340" s="107"/>
      <c r="G340" s="10"/>
      <c r="H340" s="10"/>
      <c r="I340" s="9">
        <f>SUM(I341)</f>
        <v>8147.294180000001</v>
      </c>
    </row>
    <row r="341" spans="1:9" ht="24" customHeight="1">
      <c r="A341" s="8" t="s">
        <v>983</v>
      </c>
      <c r="B341" s="7" t="s">
        <v>6</v>
      </c>
      <c r="C341" s="8" t="s">
        <v>5</v>
      </c>
      <c r="D341" s="8" t="s">
        <v>4</v>
      </c>
      <c r="E341" s="40" t="s">
        <v>188</v>
      </c>
      <c r="F341" s="105">
        <v>1762</v>
      </c>
      <c r="G341" s="6">
        <v>3.7</v>
      </c>
      <c r="H341" s="6">
        <f aca="true" t="shared" si="87" ref="H341">G341+G341*0.2497</f>
        <v>4.62389</v>
      </c>
      <c r="I341" s="6">
        <f>H341*F341</f>
        <v>8147.294180000001</v>
      </c>
    </row>
    <row r="342" spans="1:9" ht="15">
      <c r="A342" s="5"/>
      <c r="B342" s="5"/>
      <c r="C342" s="5"/>
      <c r="D342" s="5"/>
      <c r="E342" s="5"/>
      <c r="F342" s="108"/>
      <c r="G342" s="5"/>
      <c r="H342" s="5"/>
      <c r="I342" s="5"/>
    </row>
    <row r="343" spans="1:10" ht="15">
      <c r="A343" s="168"/>
      <c r="B343" s="168"/>
      <c r="C343" s="168"/>
      <c r="D343" s="4"/>
      <c r="E343" s="3"/>
      <c r="F343" s="169" t="s">
        <v>3</v>
      </c>
      <c r="G343" s="168"/>
      <c r="H343" s="170">
        <f>J345-H344</f>
        <v>10115427.10294592</v>
      </c>
      <c r="I343" s="168"/>
      <c r="J343" s="29"/>
    </row>
    <row r="344" spans="1:9" ht="15">
      <c r="A344" s="168"/>
      <c r="B344" s="168"/>
      <c r="C344" s="168"/>
      <c r="D344" s="4"/>
      <c r="E344" s="3"/>
      <c r="F344" s="169" t="s">
        <v>2</v>
      </c>
      <c r="G344" s="168"/>
      <c r="H344" s="170">
        <f>J345*0.25</f>
        <v>3371809.0343153067</v>
      </c>
      <c r="I344" s="168"/>
    </row>
    <row r="345" spans="1:11" ht="15">
      <c r="A345" s="168"/>
      <c r="B345" s="168"/>
      <c r="C345" s="168"/>
      <c r="D345" s="4"/>
      <c r="E345" s="3"/>
      <c r="F345" s="169" t="s">
        <v>1</v>
      </c>
      <c r="G345" s="168"/>
      <c r="H345" s="170">
        <f>SUM(H343:I344)</f>
        <v>13487236.137261227</v>
      </c>
      <c r="I345" s="168"/>
      <c r="J345" s="47">
        <f>SUM($I$332,$I$330,$I$202,$I$177,$I$170,$I$113,$I$94,$I$83,$I$77,$I$74,$I$66,$I$62,$I$56,$I$51,$I$49,$I$43,$I$21,$I$16,$I$11,$I$5,$I$336)</f>
        <v>13487236.137261227</v>
      </c>
      <c r="K345" s="48"/>
    </row>
    <row r="346" spans="1:9" ht="60" customHeight="1">
      <c r="A346" s="2"/>
      <c r="B346" s="2"/>
      <c r="C346" s="2"/>
      <c r="D346" s="2"/>
      <c r="E346" s="2"/>
      <c r="F346" s="109"/>
      <c r="G346" s="2"/>
      <c r="H346" s="2"/>
      <c r="I346" s="2"/>
    </row>
    <row r="347" spans="1:9" ht="69.95" customHeight="1">
      <c r="A347" s="166" t="s">
        <v>0</v>
      </c>
      <c r="B347" s="167"/>
      <c r="C347" s="167"/>
      <c r="D347" s="167"/>
      <c r="E347" s="167"/>
      <c r="F347" s="167"/>
      <c r="G347" s="167"/>
      <c r="H347" s="167"/>
      <c r="I347" s="167"/>
    </row>
  </sheetData>
  <mergeCells count="15">
    <mergeCell ref="A343:C343"/>
    <mergeCell ref="F343:G343"/>
    <mergeCell ref="H343:I343"/>
    <mergeCell ref="E1:F1"/>
    <mergeCell ref="G1:H1"/>
    <mergeCell ref="E2:F2"/>
    <mergeCell ref="G2:H2"/>
    <mergeCell ref="A3:I3"/>
    <mergeCell ref="A347:I347"/>
    <mergeCell ref="A344:C344"/>
    <mergeCell ref="F344:G344"/>
    <mergeCell ref="H344:I344"/>
    <mergeCell ref="A345:C345"/>
    <mergeCell ref="F345:G345"/>
    <mergeCell ref="H345:I345"/>
  </mergeCells>
  <printOptions/>
  <pageMargins left="0.25" right="0.25" top="0.75" bottom="0.75" header="0.3" footer="0.3"/>
  <pageSetup fitToHeight="0" fitToWidth="1" horizontalDpi="600" verticalDpi="600" orientation="portrait" paperSize="9" scale="48" r:id="rId2"/>
  <headerFooter>
    <oddHeader xml:space="preserve">&amp;L &amp;CTR Engenharia
CNPJ: 24.477.500/0001-87 </oddHeader>
    <oddFooter xml:space="preserve">&amp;L &amp;CAvenida Taquary  - Cristal - Porto Alegre / RS
 / flavio@trengenharia.com </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MJ324"/>
  <sheetViews>
    <sheetView showOutlineSymbols="0" view="pageBreakPreview" zoomScale="40" zoomScaleSheetLayoutView="40" workbookViewId="0" topLeftCell="A1">
      <selection activeCell="C9" sqref="C9"/>
    </sheetView>
  </sheetViews>
  <sheetFormatPr defaultColWidth="9.140625" defaultRowHeight="15"/>
  <cols>
    <col min="1" max="1" width="9.140625" style="111" customWidth="1"/>
    <col min="2" max="2" width="26.7109375" style="116" customWidth="1"/>
    <col min="3" max="3" width="198.421875" style="1" customWidth="1"/>
    <col min="4" max="4" width="36.28125" style="1" customWidth="1"/>
    <col min="5" max="5" width="36.8515625" style="115" customWidth="1"/>
    <col min="6" max="6" width="39.8515625" style="115" customWidth="1"/>
    <col min="7" max="7" width="55.8515625" style="114" customWidth="1"/>
    <col min="8" max="8" width="6.8515625" style="113" customWidth="1"/>
    <col min="9" max="9" width="31.8515625" style="113" customWidth="1"/>
    <col min="10" max="10" width="34.00390625" style="113" customWidth="1"/>
    <col min="11" max="11" width="47.00390625" style="113" customWidth="1"/>
    <col min="12" max="12" width="6.8515625" style="113" customWidth="1"/>
    <col min="13" max="1025" width="22.57421875" style="112" customWidth="1"/>
    <col min="1026" max="16384" width="9.140625" style="111" customWidth="1"/>
  </cols>
  <sheetData>
    <row r="1" spans="2:12" s="111" customFormat="1" ht="75">
      <c r="B1" s="148"/>
      <c r="C1" s="178" t="s">
        <v>376</v>
      </c>
      <c r="D1" s="178"/>
      <c r="E1" s="178"/>
      <c r="F1" s="151" t="s">
        <v>374</v>
      </c>
      <c r="G1" s="150" t="s">
        <v>373</v>
      </c>
      <c r="H1" s="149"/>
      <c r="I1" s="146"/>
      <c r="J1" s="146"/>
      <c r="K1" s="146"/>
      <c r="L1" s="143"/>
    </row>
    <row r="2" spans="2:12" s="111" customFormat="1" ht="113.25" customHeight="1">
      <c r="B2" s="148"/>
      <c r="C2" s="178" t="s">
        <v>892</v>
      </c>
      <c r="D2" s="178"/>
      <c r="E2" s="178"/>
      <c r="F2" s="147">
        <v>0.2497</v>
      </c>
      <c r="G2" s="176" t="s">
        <v>891</v>
      </c>
      <c r="H2" s="176"/>
      <c r="I2" s="146"/>
      <c r="J2" s="146"/>
      <c r="K2" s="146"/>
      <c r="L2" s="143"/>
    </row>
    <row r="3" spans="2:12" s="111" customFormat="1" ht="51.75" customHeight="1" thickBot="1">
      <c r="B3" s="177" t="s">
        <v>890</v>
      </c>
      <c r="C3" s="177"/>
      <c r="D3" s="177"/>
      <c r="E3" s="177"/>
      <c r="F3" s="177"/>
      <c r="G3" s="177"/>
      <c r="H3" s="145"/>
      <c r="I3" s="144"/>
      <c r="J3" s="144"/>
      <c r="K3" s="144"/>
      <c r="L3" s="143"/>
    </row>
    <row r="4" spans="2:1024" s="112" customFormat="1" ht="78">
      <c r="B4" s="142" t="s">
        <v>371</v>
      </c>
      <c r="C4" s="141" t="s">
        <v>889</v>
      </c>
      <c r="D4" s="140" t="s">
        <v>888</v>
      </c>
      <c r="E4" s="139" t="s">
        <v>887</v>
      </c>
      <c r="F4" s="139" t="s">
        <v>886</v>
      </c>
      <c r="G4" s="138" t="s">
        <v>885</v>
      </c>
      <c r="H4" s="137"/>
      <c r="L4" s="136"/>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c r="NY4" s="111"/>
      <c r="NZ4" s="111"/>
      <c r="OA4" s="111"/>
      <c r="OB4" s="111"/>
      <c r="OC4" s="111"/>
      <c r="OD4" s="111"/>
      <c r="OE4" s="111"/>
      <c r="OF4" s="111"/>
      <c r="OG4" s="111"/>
      <c r="OH4" s="111"/>
      <c r="OI4" s="111"/>
      <c r="OJ4" s="111"/>
      <c r="OK4" s="111"/>
      <c r="OL4" s="111"/>
      <c r="OM4" s="111"/>
      <c r="ON4" s="111"/>
      <c r="OO4" s="111"/>
      <c r="OP4" s="111"/>
      <c r="OQ4" s="111"/>
      <c r="OR4" s="111"/>
      <c r="OS4" s="111"/>
      <c r="OT4" s="111"/>
      <c r="OU4" s="111"/>
      <c r="OV4" s="111"/>
      <c r="OW4" s="111"/>
      <c r="OX4" s="111"/>
      <c r="OY4" s="111"/>
      <c r="OZ4" s="111"/>
      <c r="PA4" s="111"/>
      <c r="PB4" s="111"/>
      <c r="PC4" s="111"/>
      <c r="PD4" s="111"/>
      <c r="PE4" s="111"/>
      <c r="PF4" s="111"/>
      <c r="PG4" s="111"/>
      <c r="PH4" s="111"/>
      <c r="PI4" s="111"/>
      <c r="PJ4" s="111"/>
      <c r="PK4" s="111"/>
      <c r="PL4" s="111"/>
      <c r="PM4" s="111"/>
      <c r="PN4" s="111"/>
      <c r="PO4" s="111"/>
      <c r="PP4" s="111"/>
      <c r="PQ4" s="111"/>
      <c r="PR4" s="111"/>
      <c r="PS4" s="111"/>
      <c r="PT4" s="111"/>
      <c r="PU4" s="111"/>
      <c r="PV4" s="111"/>
      <c r="PW4" s="111"/>
      <c r="PX4" s="111"/>
      <c r="PY4" s="111"/>
      <c r="PZ4" s="111"/>
      <c r="QA4" s="111"/>
      <c r="QB4" s="111"/>
      <c r="QC4" s="111"/>
      <c r="QD4" s="111"/>
      <c r="QE4" s="111"/>
      <c r="QF4" s="111"/>
      <c r="QG4" s="111"/>
      <c r="QH4" s="111"/>
      <c r="QI4" s="111"/>
      <c r="QJ4" s="111"/>
      <c r="QK4" s="111"/>
      <c r="QL4" s="111"/>
      <c r="QM4" s="111"/>
      <c r="QN4" s="111"/>
      <c r="QO4" s="111"/>
      <c r="QP4" s="111"/>
      <c r="QQ4" s="111"/>
      <c r="QR4" s="111"/>
      <c r="QS4" s="111"/>
      <c r="QT4" s="111"/>
      <c r="QU4" s="111"/>
      <c r="QV4" s="111"/>
      <c r="QW4" s="111"/>
      <c r="QX4" s="111"/>
      <c r="QY4" s="111"/>
      <c r="QZ4" s="111"/>
      <c r="RA4" s="111"/>
      <c r="RB4" s="111"/>
      <c r="RC4" s="111"/>
      <c r="RD4" s="111"/>
      <c r="RE4" s="111"/>
      <c r="RF4" s="111"/>
      <c r="RG4" s="111"/>
      <c r="RH4" s="111"/>
      <c r="RI4" s="111"/>
      <c r="RJ4" s="111"/>
      <c r="RK4" s="111"/>
      <c r="RL4" s="111"/>
      <c r="RM4" s="111"/>
      <c r="RN4" s="111"/>
      <c r="RO4" s="111"/>
      <c r="RP4" s="111"/>
      <c r="RQ4" s="111"/>
      <c r="RR4" s="111"/>
      <c r="RS4" s="111"/>
      <c r="RT4" s="111"/>
      <c r="RU4" s="111"/>
      <c r="RV4" s="111"/>
      <c r="RW4" s="111"/>
      <c r="RX4" s="111"/>
      <c r="RY4" s="111"/>
      <c r="RZ4" s="111"/>
      <c r="SA4" s="111"/>
      <c r="SB4" s="111"/>
      <c r="SC4" s="111"/>
      <c r="SD4" s="111"/>
      <c r="SE4" s="111"/>
      <c r="SF4" s="111"/>
      <c r="SG4" s="111"/>
      <c r="SH4" s="111"/>
      <c r="SI4" s="111"/>
      <c r="SJ4" s="111"/>
      <c r="SK4" s="111"/>
      <c r="SL4" s="111"/>
      <c r="SM4" s="111"/>
      <c r="SN4" s="111"/>
      <c r="SO4" s="111"/>
      <c r="SP4" s="111"/>
      <c r="SQ4" s="111"/>
      <c r="SR4" s="111"/>
      <c r="SS4" s="111"/>
      <c r="ST4" s="111"/>
      <c r="SU4" s="111"/>
      <c r="SV4" s="111"/>
      <c r="SW4" s="111"/>
      <c r="SX4" s="111"/>
      <c r="SY4" s="111"/>
      <c r="SZ4" s="111"/>
      <c r="TA4" s="111"/>
      <c r="TB4" s="111"/>
      <c r="TC4" s="111"/>
      <c r="TD4" s="111"/>
      <c r="TE4" s="111"/>
      <c r="TF4" s="111"/>
      <c r="TG4" s="111"/>
      <c r="TH4" s="111"/>
      <c r="TI4" s="111"/>
      <c r="TJ4" s="111"/>
      <c r="TK4" s="111"/>
      <c r="TL4" s="111"/>
      <c r="TM4" s="111"/>
      <c r="TN4" s="111"/>
      <c r="TO4" s="111"/>
      <c r="TP4" s="111"/>
      <c r="TQ4" s="111"/>
      <c r="TR4" s="111"/>
      <c r="TS4" s="111"/>
      <c r="TT4" s="111"/>
      <c r="TU4" s="111"/>
      <c r="TV4" s="111"/>
      <c r="TW4" s="111"/>
      <c r="TX4" s="111"/>
      <c r="TY4" s="111"/>
      <c r="TZ4" s="111"/>
      <c r="UA4" s="111"/>
      <c r="UB4" s="111"/>
      <c r="UC4" s="111"/>
      <c r="UD4" s="111"/>
      <c r="UE4" s="111"/>
      <c r="UF4" s="111"/>
      <c r="UG4" s="111"/>
      <c r="UH4" s="111"/>
      <c r="UI4" s="111"/>
      <c r="UJ4" s="111"/>
      <c r="UK4" s="111"/>
      <c r="UL4" s="111"/>
      <c r="UM4" s="111"/>
      <c r="UN4" s="111"/>
      <c r="UO4" s="111"/>
      <c r="UP4" s="111"/>
      <c r="UQ4" s="111"/>
      <c r="UR4" s="111"/>
      <c r="US4" s="111"/>
      <c r="UT4" s="111"/>
      <c r="UU4" s="111"/>
      <c r="UV4" s="111"/>
      <c r="UW4" s="111"/>
      <c r="UX4" s="111"/>
      <c r="UY4" s="111"/>
      <c r="UZ4" s="111"/>
      <c r="VA4" s="111"/>
      <c r="VB4" s="111"/>
      <c r="VC4" s="111"/>
      <c r="VD4" s="111"/>
      <c r="VE4" s="111"/>
      <c r="VF4" s="111"/>
      <c r="VG4" s="111"/>
      <c r="VH4" s="111"/>
      <c r="VI4" s="111"/>
      <c r="VJ4" s="111"/>
      <c r="VK4" s="111"/>
      <c r="VL4" s="111"/>
      <c r="VM4" s="111"/>
      <c r="VN4" s="111"/>
      <c r="VO4" s="111"/>
      <c r="VP4" s="111"/>
      <c r="VQ4" s="111"/>
      <c r="VR4" s="111"/>
      <c r="VS4" s="111"/>
      <c r="VT4" s="111"/>
      <c r="VU4" s="111"/>
      <c r="VV4" s="111"/>
      <c r="VW4" s="111"/>
      <c r="VX4" s="111"/>
      <c r="VY4" s="111"/>
      <c r="VZ4" s="111"/>
      <c r="WA4" s="111"/>
      <c r="WB4" s="111"/>
      <c r="WC4" s="111"/>
      <c r="WD4" s="111"/>
      <c r="WE4" s="111"/>
      <c r="WF4" s="111"/>
      <c r="WG4" s="111"/>
      <c r="WH4" s="111"/>
      <c r="WI4" s="111"/>
      <c r="WJ4" s="111"/>
      <c r="WK4" s="111"/>
      <c r="WL4" s="111"/>
      <c r="WM4" s="111"/>
      <c r="WN4" s="111"/>
      <c r="WO4" s="111"/>
      <c r="WP4" s="111"/>
      <c r="WQ4" s="111"/>
      <c r="WR4" s="111"/>
      <c r="WS4" s="111"/>
      <c r="WT4" s="111"/>
      <c r="WU4" s="111"/>
      <c r="WV4" s="111"/>
      <c r="WW4" s="111"/>
      <c r="WX4" s="111"/>
      <c r="WY4" s="111"/>
      <c r="WZ4" s="111"/>
      <c r="XA4" s="111"/>
      <c r="XB4" s="111"/>
      <c r="XC4" s="111"/>
      <c r="XD4" s="111"/>
      <c r="XE4" s="111"/>
      <c r="XF4" s="111"/>
      <c r="XG4" s="111"/>
      <c r="XH4" s="111"/>
      <c r="XI4" s="111"/>
      <c r="XJ4" s="111"/>
      <c r="XK4" s="111"/>
      <c r="XL4" s="111"/>
      <c r="XM4" s="111"/>
      <c r="XN4" s="111"/>
      <c r="XO4" s="111"/>
      <c r="XP4" s="111"/>
      <c r="XQ4" s="111"/>
      <c r="XR4" s="111"/>
      <c r="XS4" s="111"/>
      <c r="XT4" s="111"/>
      <c r="XU4" s="111"/>
      <c r="XV4" s="111"/>
      <c r="XW4" s="111"/>
      <c r="XX4" s="111"/>
      <c r="XY4" s="111"/>
      <c r="XZ4" s="111"/>
      <c r="YA4" s="111"/>
      <c r="YB4" s="111"/>
      <c r="YC4" s="111"/>
      <c r="YD4" s="111"/>
      <c r="YE4" s="111"/>
      <c r="YF4" s="111"/>
      <c r="YG4" s="111"/>
      <c r="YH4" s="111"/>
      <c r="YI4" s="111"/>
      <c r="YJ4" s="111"/>
      <c r="YK4" s="111"/>
      <c r="YL4" s="111"/>
      <c r="YM4" s="111"/>
      <c r="YN4" s="111"/>
      <c r="YO4" s="111"/>
      <c r="YP4" s="111"/>
      <c r="YQ4" s="111"/>
      <c r="YR4" s="111"/>
      <c r="YS4" s="111"/>
      <c r="YT4" s="111"/>
      <c r="YU4" s="111"/>
      <c r="YV4" s="111"/>
      <c r="YW4" s="111"/>
      <c r="YX4" s="111"/>
      <c r="YY4" s="111"/>
      <c r="YZ4" s="111"/>
      <c r="ZA4" s="111"/>
      <c r="ZB4" s="111"/>
      <c r="ZC4" s="111"/>
      <c r="ZD4" s="111"/>
      <c r="ZE4" s="111"/>
      <c r="ZF4" s="111"/>
      <c r="ZG4" s="111"/>
      <c r="ZH4" s="111"/>
      <c r="ZI4" s="111"/>
      <c r="ZJ4" s="111"/>
      <c r="ZK4" s="111"/>
      <c r="ZL4" s="111"/>
      <c r="ZM4" s="111"/>
      <c r="ZN4" s="111"/>
      <c r="ZO4" s="111"/>
      <c r="ZP4" s="111"/>
      <c r="ZQ4" s="111"/>
      <c r="ZR4" s="111"/>
      <c r="ZS4" s="111"/>
      <c r="ZT4" s="111"/>
      <c r="ZU4" s="111"/>
      <c r="ZV4" s="111"/>
      <c r="ZW4" s="111"/>
      <c r="ZX4" s="111"/>
      <c r="ZY4" s="111"/>
      <c r="ZZ4" s="111"/>
      <c r="AAA4" s="111"/>
      <c r="AAB4" s="111"/>
      <c r="AAC4" s="111"/>
      <c r="AAD4" s="111"/>
      <c r="AAE4" s="111"/>
      <c r="AAF4" s="111"/>
      <c r="AAG4" s="111"/>
      <c r="AAH4" s="111"/>
      <c r="AAI4" s="111"/>
      <c r="AAJ4" s="111"/>
      <c r="AAK4" s="111"/>
      <c r="AAL4" s="111"/>
      <c r="AAM4" s="111"/>
      <c r="AAN4" s="111"/>
      <c r="AAO4" s="111"/>
      <c r="AAP4" s="111"/>
      <c r="AAQ4" s="111"/>
      <c r="AAR4" s="111"/>
      <c r="AAS4" s="111"/>
      <c r="AAT4" s="111"/>
      <c r="AAU4" s="111"/>
      <c r="AAV4" s="111"/>
      <c r="AAW4" s="111"/>
      <c r="AAX4" s="111"/>
      <c r="AAY4" s="111"/>
      <c r="AAZ4" s="111"/>
      <c r="ABA4" s="111"/>
      <c r="ABB4" s="111"/>
      <c r="ABC4" s="111"/>
      <c r="ABD4" s="111"/>
      <c r="ABE4" s="111"/>
      <c r="ABF4" s="111"/>
      <c r="ABG4" s="111"/>
      <c r="ABH4" s="111"/>
      <c r="ABI4" s="111"/>
      <c r="ABJ4" s="111"/>
      <c r="ABK4" s="111"/>
      <c r="ABL4" s="111"/>
      <c r="ABM4" s="111"/>
      <c r="ABN4" s="111"/>
      <c r="ABO4" s="111"/>
      <c r="ABP4" s="111"/>
      <c r="ABQ4" s="111"/>
      <c r="ABR4" s="111"/>
      <c r="ABS4" s="111"/>
      <c r="ABT4" s="111"/>
      <c r="ABU4" s="111"/>
      <c r="ABV4" s="111"/>
      <c r="ABW4" s="111"/>
      <c r="ABX4" s="111"/>
      <c r="ABY4" s="111"/>
      <c r="ABZ4" s="111"/>
      <c r="ACA4" s="111"/>
      <c r="ACB4" s="111"/>
      <c r="ACC4" s="111"/>
      <c r="ACD4" s="111"/>
      <c r="ACE4" s="111"/>
      <c r="ACF4" s="111"/>
      <c r="ACG4" s="111"/>
      <c r="ACH4" s="111"/>
      <c r="ACI4" s="111"/>
      <c r="ACJ4" s="111"/>
      <c r="ACK4" s="111"/>
      <c r="ACL4" s="111"/>
      <c r="ACM4" s="111"/>
      <c r="ACN4" s="111"/>
      <c r="ACO4" s="111"/>
      <c r="ACP4" s="111"/>
      <c r="ACQ4" s="111"/>
      <c r="ACR4" s="111"/>
      <c r="ACS4" s="111"/>
      <c r="ACT4" s="111"/>
      <c r="ACU4" s="111"/>
      <c r="ACV4" s="111"/>
      <c r="ACW4" s="111"/>
      <c r="ACX4" s="111"/>
      <c r="ACY4" s="111"/>
      <c r="ACZ4" s="111"/>
      <c r="ADA4" s="111"/>
      <c r="ADB4" s="111"/>
      <c r="ADC4" s="111"/>
      <c r="ADD4" s="111"/>
      <c r="ADE4" s="111"/>
      <c r="ADF4" s="111"/>
      <c r="ADG4" s="111"/>
      <c r="ADH4" s="111"/>
      <c r="ADI4" s="111"/>
      <c r="ADJ4" s="111"/>
      <c r="ADK4" s="111"/>
      <c r="ADL4" s="111"/>
      <c r="ADM4" s="111"/>
      <c r="ADN4" s="111"/>
      <c r="ADO4" s="111"/>
      <c r="ADP4" s="111"/>
      <c r="ADQ4" s="111"/>
      <c r="ADR4" s="111"/>
      <c r="ADS4" s="111"/>
      <c r="ADT4" s="111"/>
      <c r="ADU4" s="111"/>
      <c r="ADV4" s="111"/>
      <c r="ADW4" s="111"/>
      <c r="ADX4" s="111"/>
      <c r="ADY4" s="111"/>
      <c r="ADZ4" s="111"/>
      <c r="AEA4" s="111"/>
      <c r="AEB4" s="111"/>
      <c r="AEC4" s="111"/>
      <c r="AED4" s="111"/>
      <c r="AEE4" s="111"/>
      <c r="AEF4" s="111"/>
      <c r="AEG4" s="111"/>
      <c r="AEH4" s="111"/>
      <c r="AEI4" s="111"/>
      <c r="AEJ4" s="111"/>
      <c r="AEK4" s="111"/>
      <c r="AEL4" s="111"/>
      <c r="AEM4" s="111"/>
      <c r="AEN4" s="111"/>
      <c r="AEO4" s="111"/>
      <c r="AEP4" s="111"/>
      <c r="AEQ4" s="111"/>
      <c r="AER4" s="111"/>
      <c r="AES4" s="111"/>
      <c r="AET4" s="111"/>
      <c r="AEU4" s="111"/>
      <c r="AEV4" s="111"/>
      <c r="AEW4" s="111"/>
      <c r="AEX4" s="111"/>
      <c r="AEY4" s="111"/>
      <c r="AEZ4" s="111"/>
      <c r="AFA4" s="111"/>
      <c r="AFB4" s="111"/>
      <c r="AFC4" s="111"/>
      <c r="AFD4" s="111"/>
      <c r="AFE4" s="111"/>
      <c r="AFF4" s="111"/>
      <c r="AFG4" s="111"/>
      <c r="AFH4" s="111"/>
      <c r="AFI4" s="111"/>
      <c r="AFJ4" s="111"/>
      <c r="AFK4" s="111"/>
      <c r="AFL4" s="111"/>
      <c r="AFM4" s="111"/>
      <c r="AFN4" s="111"/>
      <c r="AFO4" s="111"/>
      <c r="AFP4" s="111"/>
      <c r="AFQ4" s="111"/>
      <c r="AFR4" s="111"/>
      <c r="AFS4" s="111"/>
      <c r="AFT4" s="111"/>
      <c r="AFU4" s="111"/>
      <c r="AFV4" s="111"/>
      <c r="AFW4" s="111"/>
      <c r="AFX4" s="111"/>
      <c r="AFY4" s="111"/>
      <c r="AFZ4" s="111"/>
      <c r="AGA4" s="111"/>
      <c r="AGB4" s="111"/>
      <c r="AGC4" s="111"/>
      <c r="AGD4" s="111"/>
      <c r="AGE4" s="111"/>
      <c r="AGF4" s="111"/>
      <c r="AGG4" s="111"/>
      <c r="AGH4" s="111"/>
      <c r="AGI4" s="111"/>
      <c r="AGJ4" s="111"/>
      <c r="AGK4" s="111"/>
      <c r="AGL4" s="111"/>
      <c r="AGM4" s="111"/>
      <c r="AGN4" s="111"/>
      <c r="AGO4" s="111"/>
      <c r="AGP4" s="111"/>
      <c r="AGQ4" s="111"/>
      <c r="AGR4" s="111"/>
      <c r="AGS4" s="111"/>
      <c r="AGT4" s="111"/>
      <c r="AGU4" s="111"/>
      <c r="AGV4" s="111"/>
      <c r="AGW4" s="111"/>
      <c r="AGX4" s="111"/>
      <c r="AGY4" s="111"/>
      <c r="AGZ4" s="111"/>
      <c r="AHA4" s="111"/>
      <c r="AHB4" s="111"/>
      <c r="AHC4" s="111"/>
      <c r="AHD4" s="111"/>
      <c r="AHE4" s="111"/>
      <c r="AHF4" s="111"/>
      <c r="AHG4" s="111"/>
      <c r="AHH4" s="111"/>
      <c r="AHI4" s="111"/>
      <c r="AHJ4" s="111"/>
      <c r="AHK4" s="111"/>
      <c r="AHL4" s="111"/>
      <c r="AHM4" s="111"/>
      <c r="AHN4" s="111"/>
      <c r="AHO4" s="111"/>
      <c r="AHP4" s="111"/>
      <c r="AHQ4" s="111"/>
      <c r="AHR4" s="111"/>
      <c r="AHS4" s="111"/>
      <c r="AHT4" s="111"/>
      <c r="AHU4" s="111"/>
      <c r="AHV4" s="111"/>
      <c r="AHW4" s="111"/>
      <c r="AHX4" s="111"/>
      <c r="AHY4" s="111"/>
      <c r="AHZ4" s="111"/>
      <c r="AIA4" s="111"/>
      <c r="AIB4" s="111"/>
      <c r="AIC4" s="111"/>
      <c r="AID4" s="111"/>
      <c r="AIE4" s="111"/>
      <c r="AIF4" s="111"/>
      <c r="AIG4" s="111"/>
      <c r="AIH4" s="111"/>
      <c r="AII4" s="111"/>
      <c r="AIJ4" s="111"/>
      <c r="AIK4" s="111"/>
      <c r="AIL4" s="111"/>
      <c r="AIM4" s="111"/>
      <c r="AIN4" s="111"/>
      <c r="AIO4" s="111"/>
      <c r="AIP4" s="111"/>
      <c r="AIQ4" s="111"/>
      <c r="AIR4" s="111"/>
      <c r="AIS4" s="111"/>
      <c r="AIT4" s="111"/>
      <c r="AIU4" s="111"/>
      <c r="AIV4" s="111"/>
      <c r="AIW4" s="111"/>
      <c r="AIX4" s="111"/>
      <c r="AIY4" s="111"/>
      <c r="AIZ4" s="111"/>
      <c r="AJA4" s="111"/>
      <c r="AJB4" s="111"/>
      <c r="AJC4" s="111"/>
      <c r="AJD4" s="111"/>
      <c r="AJE4" s="111"/>
      <c r="AJF4" s="111"/>
      <c r="AJG4" s="111"/>
      <c r="AJH4" s="111"/>
      <c r="AJI4" s="111"/>
      <c r="AJJ4" s="111"/>
      <c r="AJK4" s="111"/>
      <c r="AJL4" s="111"/>
      <c r="AJM4" s="111"/>
      <c r="AJN4" s="111"/>
      <c r="AJO4" s="111"/>
      <c r="AJP4" s="111"/>
      <c r="AJQ4" s="111"/>
      <c r="AJR4" s="111"/>
      <c r="AJS4" s="111"/>
      <c r="AJT4" s="111"/>
      <c r="AJU4" s="111"/>
      <c r="AJV4" s="111"/>
      <c r="AJW4" s="111"/>
      <c r="AJX4" s="111"/>
      <c r="AJY4" s="111"/>
      <c r="AJZ4" s="111"/>
      <c r="AKA4" s="111"/>
      <c r="AKB4" s="111"/>
      <c r="AKC4" s="111"/>
      <c r="AKD4" s="111"/>
      <c r="AKE4" s="111"/>
      <c r="AKF4" s="111"/>
      <c r="AKG4" s="111"/>
      <c r="AKH4" s="111"/>
      <c r="AKI4" s="111"/>
      <c r="AKJ4" s="111"/>
      <c r="AKK4" s="111"/>
      <c r="AKL4" s="111"/>
      <c r="AKM4" s="111"/>
      <c r="AKN4" s="111"/>
      <c r="AKO4" s="111"/>
      <c r="AKP4" s="111"/>
      <c r="AKQ4" s="111"/>
      <c r="AKR4" s="111"/>
      <c r="AKS4" s="111"/>
      <c r="AKT4" s="111"/>
      <c r="AKU4" s="111"/>
      <c r="AKV4" s="111"/>
      <c r="AKW4" s="111"/>
      <c r="AKX4" s="111"/>
      <c r="AKY4" s="111"/>
      <c r="AKZ4" s="111"/>
      <c r="ALA4" s="111"/>
      <c r="ALB4" s="111"/>
      <c r="ALC4" s="111"/>
      <c r="ALD4" s="111"/>
      <c r="ALE4" s="111"/>
      <c r="ALF4" s="111"/>
      <c r="ALG4" s="111"/>
      <c r="ALH4" s="111"/>
      <c r="ALI4" s="111"/>
      <c r="ALJ4" s="111"/>
      <c r="ALK4" s="111"/>
      <c r="ALL4" s="111"/>
      <c r="ALM4" s="111"/>
      <c r="ALN4" s="111"/>
      <c r="ALO4" s="111"/>
      <c r="ALP4" s="111"/>
      <c r="ALQ4" s="111"/>
      <c r="ALR4" s="111"/>
      <c r="ALS4" s="111"/>
      <c r="ALT4" s="111"/>
      <c r="ALU4" s="111"/>
      <c r="ALV4" s="111"/>
      <c r="ALW4" s="111"/>
      <c r="ALX4" s="111"/>
      <c r="ALY4" s="111"/>
      <c r="ALZ4" s="111"/>
      <c r="AMA4" s="111"/>
      <c r="AMB4" s="111"/>
      <c r="AMC4" s="111"/>
      <c r="AMD4" s="111"/>
      <c r="AME4" s="111"/>
      <c r="AMF4" s="111"/>
      <c r="AMG4" s="111"/>
      <c r="AMH4" s="111"/>
      <c r="AMI4" s="111"/>
      <c r="AMJ4" s="111"/>
    </row>
    <row r="5" spans="2:12" s="112" customFormat="1" ht="15">
      <c r="B5" s="129" t="s">
        <v>22</v>
      </c>
      <c r="C5" s="133" t="s">
        <v>21</v>
      </c>
      <c r="D5" s="129">
        <f>'Orçamento Sintético'!I331</f>
        <v>3741351.582046687</v>
      </c>
      <c r="E5" s="132">
        <f aca="true" t="shared" si="0" ref="E5:E36">D5/$D$307</f>
        <v>0.2773994274268279</v>
      </c>
      <c r="F5" s="131">
        <f>E5</f>
        <v>0.2773994274268279</v>
      </c>
      <c r="G5" s="130" t="str">
        <f aca="true" t="shared" si="1" ref="G5:G68">IF(F5&lt;=$E$310,"A",IF(F5&lt;=$E$311,"B","C"))</f>
        <v>A</v>
      </c>
      <c r="H5" s="134"/>
      <c r="L5" s="113"/>
    </row>
    <row r="6" spans="2:12" s="112" customFormat="1" ht="15">
      <c r="B6" s="129" t="s">
        <v>296</v>
      </c>
      <c r="C6" s="133" t="s">
        <v>570</v>
      </c>
      <c r="D6" s="129">
        <v>716590.177072</v>
      </c>
      <c r="E6" s="132">
        <f t="shared" si="0"/>
        <v>0.05313098768192202</v>
      </c>
      <c r="F6" s="131">
        <f aca="true" t="shared" si="2" ref="F6:F69">E6+F5</f>
        <v>0.3305304151087499</v>
      </c>
      <c r="G6" s="130" t="str">
        <f t="shared" si="1"/>
        <v>A</v>
      </c>
      <c r="H6" s="134"/>
      <c r="L6" s="113"/>
    </row>
    <row r="7" spans="2:12" s="112" customFormat="1" ht="195">
      <c r="B7" s="129" t="s">
        <v>503</v>
      </c>
      <c r="C7" s="133" t="s">
        <v>893</v>
      </c>
      <c r="D7" s="129">
        <v>630356.1782</v>
      </c>
      <c r="E7" s="132">
        <f t="shared" si="0"/>
        <v>0.046737238955764475</v>
      </c>
      <c r="F7" s="131">
        <f t="shared" si="2"/>
        <v>0.3772676540645144</v>
      </c>
      <c r="G7" s="130" t="str">
        <f t="shared" si="1"/>
        <v>A</v>
      </c>
      <c r="H7" s="134"/>
      <c r="L7" s="113"/>
    </row>
    <row r="8" spans="2:12" s="112" customFormat="1" ht="117">
      <c r="B8" s="129" t="s">
        <v>279</v>
      </c>
      <c r="C8" s="133" t="s">
        <v>277</v>
      </c>
      <c r="D8" s="129">
        <v>562057.1414038</v>
      </c>
      <c r="E8" s="132">
        <f t="shared" si="0"/>
        <v>0.04167326320112413</v>
      </c>
      <c r="F8" s="131">
        <f t="shared" si="2"/>
        <v>0.41894091726563853</v>
      </c>
      <c r="G8" s="130" t="str">
        <f t="shared" si="1"/>
        <v>A</v>
      </c>
      <c r="H8" s="134"/>
      <c r="I8" s="113"/>
      <c r="J8" s="113"/>
      <c r="K8" s="113"/>
      <c r="L8" s="113"/>
    </row>
    <row r="9" spans="2:12" s="112" customFormat="1" ht="156">
      <c r="B9" s="129" t="s">
        <v>985</v>
      </c>
      <c r="C9" s="133" t="s">
        <v>986</v>
      </c>
      <c r="D9" s="129">
        <v>444830.21511999995</v>
      </c>
      <c r="E9" s="132">
        <f t="shared" si="0"/>
        <v>0.03298156943297419</v>
      </c>
      <c r="F9" s="131">
        <f t="shared" si="2"/>
        <v>0.45192248669861274</v>
      </c>
      <c r="G9" s="130" t="str">
        <f t="shared" si="1"/>
        <v>A</v>
      </c>
      <c r="H9" s="135"/>
      <c r="I9" s="113"/>
      <c r="J9" s="113"/>
      <c r="K9" s="113"/>
      <c r="L9" s="113"/>
    </row>
    <row r="10" spans="2:12" s="112" customFormat="1" ht="15">
      <c r="B10" s="129" t="s">
        <v>360</v>
      </c>
      <c r="C10" s="133" t="s">
        <v>358</v>
      </c>
      <c r="D10" s="129">
        <v>329326.342704</v>
      </c>
      <c r="E10" s="132">
        <f t="shared" si="0"/>
        <v>0.02441763007278927</v>
      </c>
      <c r="F10" s="131">
        <f t="shared" si="2"/>
        <v>0.476340116771402</v>
      </c>
      <c r="G10" s="130" t="str">
        <f t="shared" si="1"/>
        <v>A</v>
      </c>
      <c r="H10" s="135"/>
      <c r="I10" s="113"/>
      <c r="J10" s="113"/>
      <c r="K10" s="113"/>
      <c r="L10" s="113"/>
    </row>
    <row r="11" spans="2:12" s="112" customFormat="1" ht="78">
      <c r="B11" s="129" t="s">
        <v>258</v>
      </c>
      <c r="C11" s="133" t="s">
        <v>565</v>
      </c>
      <c r="D11" s="129">
        <v>327371.41199999995</v>
      </c>
      <c r="E11" s="132">
        <f t="shared" si="0"/>
        <v>0.024272683348041182</v>
      </c>
      <c r="F11" s="131">
        <f t="shared" si="2"/>
        <v>0.5006128001194432</v>
      </c>
      <c r="G11" s="130" t="str">
        <f t="shared" si="1"/>
        <v>A</v>
      </c>
      <c r="H11" s="135"/>
      <c r="I11" s="113"/>
      <c r="J11" s="113"/>
      <c r="K11" s="113"/>
      <c r="L11" s="113"/>
    </row>
    <row r="12" spans="2:12" s="112" customFormat="1" ht="15">
      <c r="B12" s="129" t="s">
        <v>683</v>
      </c>
      <c r="C12" s="133" t="s">
        <v>326</v>
      </c>
      <c r="D12" s="129">
        <v>299282.9</v>
      </c>
      <c r="E12" s="132">
        <f t="shared" si="0"/>
        <v>0.022190083791383337</v>
      </c>
      <c r="F12" s="131">
        <f t="shared" si="2"/>
        <v>0.5228028839108265</v>
      </c>
      <c r="G12" s="130" t="str">
        <f t="shared" si="1"/>
        <v>A</v>
      </c>
      <c r="H12" s="135"/>
      <c r="I12" s="113"/>
      <c r="J12" s="113"/>
      <c r="K12" s="113"/>
      <c r="L12" s="113"/>
    </row>
    <row r="13" spans="2:12" s="112" customFormat="1" ht="156">
      <c r="B13" s="129" t="s">
        <v>290</v>
      </c>
      <c r="C13" s="133" t="s">
        <v>288</v>
      </c>
      <c r="D13" s="129">
        <v>252896.71521800003</v>
      </c>
      <c r="E13" s="132">
        <f t="shared" si="0"/>
        <v>0.01875081837703734</v>
      </c>
      <c r="F13" s="131">
        <f t="shared" si="2"/>
        <v>0.5415537022878638</v>
      </c>
      <c r="G13" s="130" t="str">
        <f t="shared" si="1"/>
        <v>A</v>
      </c>
      <c r="H13" s="135"/>
      <c r="I13" s="113"/>
      <c r="J13" s="113"/>
      <c r="K13" s="113"/>
      <c r="L13" s="113"/>
    </row>
    <row r="14" spans="2:12" s="112" customFormat="1" ht="156">
      <c r="B14" s="129" t="s">
        <v>16</v>
      </c>
      <c r="C14" s="133" t="s">
        <v>14</v>
      </c>
      <c r="D14" s="129">
        <v>233693.9</v>
      </c>
      <c r="E14" s="132">
        <f t="shared" si="0"/>
        <v>0.01732704147993473</v>
      </c>
      <c r="F14" s="131">
        <f t="shared" si="2"/>
        <v>0.5588807437677985</v>
      </c>
      <c r="G14" s="130" t="str">
        <f t="shared" si="1"/>
        <v>A</v>
      </c>
      <c r="H14" s="135"/>
      <c r="I14" s="113"/>
      <c r="J14" s="113"/>
      <c r="K14" s="113"/>
      <c r="L14" s="113"/>
    </row>
    <row r="15" spans="2:12" s="112" customFormat="1" ht="15">
      <c r="B15" s="129" t="s">
        <v>837</v>
      </c>
      <c r="C15" s="133" t="s">
        <v>356</v>
      </c>
      <c r="D15" s="129">
        <v>230514.31328399997</v>
      </c>
      <c r="E15" s="132">
        <f t="shared" si="0"/>
        <v>0.017091293645193722</v>
      </c>
      <c r="F15" s="131">
        <f t="shared" si="2"/>
        <v>0.5759720374129922</v>
      </c>
      <c r="G15" s="130" t="str">
        <f t="shared" si="1"/>
        <v>A</v>
      </c>
      <c r="H15" s="135"/>
      <c r="I15" s="113"/>
      <c r="J15" s="113"/>
      <c r="K15" s="113"/>
      <c r="L15" s="113"/>
    </row>
    <row r="16" spans="2:12" s="112" customFormat="1" ht="156">
      <c r="B16" s="129" t="s">
        <v>504</v>
      </c>
      <c r="C16" s="133" t="s">
        <v>68</v>
      </c>
      <c r="D16" s="129">
        <v>225294.71628800003</v>
      </c>
      <c r="E16" s="132">
        <f t="shared" si="0"/>
        <v>0.016704290930710228</v>
      </c>
      <c r="F16" s="131">
        <f t="shared" si="2"/>
        <v>0.5926763283437024</v>
      </c>
      <c r="G16" s="130" t="str">
        <f t="shared" si="1"/>
        <v>A</v>
      </c>
      <c r="H16" s="135"/>
      <c r="I16" s="113"/>
      <c r="J16" s="113"/>
      <c r="K16" s="113"/>
      <c r="L16" s="113"/>
    </row>
    <row r="17" spans="2:12" s="112" customFormat="1" ht="273">
      <c r="B17" s="129" t="s">
        <v>820</v>
      </c>
      <c r="C17" s="133" t="s">
        <v>633</v>
      </c>
      <c r="D17" s="129">
        <v>210288.11040466666</v>
      </c>
      <c r="E17" s="132">
        <f t="shared" si="0"/>
        <v>0.01559163851396529</v>
      </c>
      <c r="F17" s="131">
        <f t="shared" si="2"/>
        <v>0.6082679668576677</v>
      </c>
      <c r="G17" s="130" t="str">
        <f t="shared" si="1"/>
        <v>A</v>
      </c>
      <c r="H17" s="135"/>
      <c r="I17" s="113"/>
      <c r="J17" s="113"/>
      <c r="K17" s="113"/>
      <c r="L17" s="113"/>
    </row>
    <row r="18" spans="2:12" s="112" customFormat="1" ht="156">
      <c r="B18" s="129" t="s">
        <v>692</v>
      </c>
      <c r="C18" s="133" t="s">
        <v>311</v>
      </c>
      <c r="D18" s="129">
        <v>163652.27602512</v>
      </c>
      <c r="E18" s="132">
        <f t="shared" si="0"/>
        <v>0.01213386303610399</v>
      </c>
      <c r="F18" s="131">
        <f t="shared" si="2"/>
        <v>0.6204018298937717</v>
      </c>
      <c r="G18" s="130" t="str">
        <f t="shared" si="1"/>
        <v>A</v>
      </c>
      <c r="H18" s="135"/>
      <c r="I18" s="113"/>
      <c r="J18" s="113"/>
      <c r="K18" s="113"/>
      <c r="L18" s="113"/>
    </row>
    <row r="19" spans="2:12" s="112" customFormat="1" ht="117">
      <c r="B19" s="129" t="s">
        <v>549</v>
      </c>
      <c r="C19" s="133" t="s">
        <v>546</v>
      </c>
      <c r="D19" s="129">
        <v>152266.60524208</v>
      </c>
      <c r="E19" s="132">
        <f t="shared" si="0"/>
        <v>0.01128968186605798</v>
      </c>
      <c r="F19" s="131">
        <f t="shared" si="2"/>
        <v>0.6316915117598296</v>
      </c>
      <c r="G19" s="130" t="str">
        <f t="shared" si="1"/>
        <v>A</v>
      </c>
      <c r="H19" s="135"/>
      <c r="I19" s="113"/>
      <c r="J19" s="113"/>
      <c r="K19" s="113"/>
      <c r="L19" s="113"/>
    </row>
    <row r="20" spans="2:12" s="112" customFormat="1" ht="78">
      <c r="B20" s="129" t="s">
        <v>685</v>
      </c>
      <c r="C20" s="133" t="s">
        <v>323</v>
      </c>
      <c r="D20" s="129">
        <v>151894.78650000002</v>
      </c>
      <c r="E20" s="132">
        <f t="shared" si="0"/>
        <v>0.011262113672078434</v>
      </c>
      <c r="F20" s="131">
        <f t="shared" si="2"/>
        <v>0.642953625431908</v>
      </c>
      <c r="G20" s="130" t="str">
        <f t="shared" si="1"/>
        <v>A</v>
      </c>
      <c r="H20" s="135"/>
      <c r="I20" s="113"/>
      <c r="J20" s="113"/>
      <c r="K20" s="113"/>
      <c r="L20" s="113"/>
    </row>
    <row r="21" spans="2:12" s="112" customFormat="1" ht="117">
      <c r="B21" s="129" t="s">
        <v>302</v>
      </c>
      <c r="C21" s="133" t="s">
        <v>300</v>
      </c>
      <c r="D21" s="129">
        <v>150874.718875</v>
      </c>
      <c r="E21" s="132">
        <f t="shared" si="0"/>
        <v>0.011186481599308394</v>
      </c>
      <c r="F21" s="131">
        <f t="shared" si="2"/>
        <v>0.6541401070312164</v>
      </c>
      <c r="G21" s="130" t="str">
        <f t="shared" si="1"/>
        <v>A</v>
      </c>
      <c r="H21" s="135"/>
      <c r="I21" s="113"/>
      <c r="J21" s="113"/>
      <c r="K21" s="113"/>
      <c r="L21" s="113"/>
    </row>
    <row r="22" spans="2:12" s="112" customFormat="1" ht="78">
      <c r="B22" s="129" t="s">
        <v>760</v>
      </c>
      <c r="C22" s="133" t="s">
        <v>92</v>
      </c>
      <c r="D22" s="129">
        <v>150128.9604</v>
      </c>
      <c r="E22" s="132">
        <f t="shared" si="0"/>
        <v>0.011131187952232722</v>
      </c>
      <c r="F22" s="131">
        <f t="shared" si="2"/>
        <v>0.6652712949834491</v>
      </c>
      <c r="G22" s="130" t="str">
        <f t="shared" si="1"/>
        <v>A</v>
      </c>
      <c r="H22" s="135"/>
      <c r="I22" s="113"/>
      <c r="J22" s="113"/>
      <c r="K22" s="113"/>
      <c r="L22" s="113"/>
    </row>
    <row r="23" spans="2:12" s="112" customFormat="1" ht="117">
      <c r="B23" s="129" t="s">
        <v>695</v>
      </c>
      <c r="C23" s="133" t="s">
        <v>809</v>
      </c>
      <c r="D23" s="129">
        <v>144865.22400000002</v>
      </c>
      <c r="E23" s="132">
        <f t="shared" si="0"/>
        <v>0.010740912558042963</v>
      </c>
      <c r="F23" s="131">
        <f t="shared" si="2"/>
        <v>0.676012207541492</v>
      </c>
      <c r="G23" s="130" t="str">
        <f t="shared" si="1"/>
        <v>A</v>
      </c>
      <c r="H23" s="135"/>
      <c r="I23" s="113"/>
      <c r="J23" s="113"/>
      <c r="K23" s="113"/>
      <c r="L23" s="113"/>
    </row>
    <row r="24" spans="2:12" s="112" customFormat="1" ht="156">
      <c r="B24" s="129" t="s">
        <v>18</v>
      </c>
      <c r="C24" s="133" t="s">
        <v>17</v>
      </c>
      <c r="D24" s="129">
        <v>141840.95</v>
      </c>
      <c r="E24" s="132">
        <f t="shared" si="0"/>
        <v>0.010516680256537925</v>
      </c>
      <c r="F24" s="131">
        <f t="shared" si="2"/>
        <v>0.68652888779803</v>
      </c>
      <c r="G24" s="130" t="str">
        <f t="shared" si="1"/>
        <v>A</v>
      </c>
      <c r="H24" s="135"/>
      <c r="I24" s="113"/>
      <c r="J24" s="113"/>
      <c r="K24" s="113"/>
      <c r="L24" s="113"/>
    </row>
    <row r="25" spans="2:12" s="112" customFormat="1" ht="78">
      <c r="B25" s="129" t="s">
        <v>558</v>
      </c>
      <c r="C25" s="133" t="s">
        <v>564</v>
      </c>
      <c r="D25" s="129">
        <v>135042.58200000002</v>
      </c>
      <c r="E25" s="132">
        <f t="shared" si="0"/>
        <v>0.010012620868030734</v>
      </c>
      <c r="F25" s="131">
        <f t="shared" si="2"/>
        <v>0.6965415086660608</v>
      </c>
      <c r="G25" s="130" t="str">
        <f t="shared" si="1"/>
        <v>A</v>
      </c>
      <c r="H25" s="135"/>
      <c r="I25" s="113"/>
      <c r="J25" s="113"/>
      <c r="K25" s="113"/>
      <c r="L25" s="113"/>
    </row>
    <row r="26" spans="2:12" s="112" customFormat="1" ht="78">
      <c r="B26" s="129" t="s">
        <v>96</v>
      </c>
      <c r="C26" s="133" t="s">
        <v>94</v>
      </c>
      <c r="D26" s="129">
        <v>134079.0633</v>
      </c>
      <c r="E26" s="132">
        <f t="shared" si="0"/>
        <v>0.009941181568666939</v>
      </c>
      <c r="F26" s="131">
        <f t="shared" si="2"/>
        <v>0.7064826902347278</v>
      </c>
      <c r="G26" s="130" t="str">
        <f t="shared" si="1"/>
        <v>A</v>
      </c>
      <c r="H26" s="135"/>
      <c r="I26" s="113"/>
      <c r="J26" s="113"/>
      <c r="K26" s="113"/>
      <c r="L26" s="113"/>
    </row>
    <row r="27" spans="2:12" s="112" customFormat="1" ht="78">
      <c r="B27" s="129" t="s">
        <v>486</v>
      </c>
      <c r="C27" s="133" t="s">
        <v>180</v>
      </c>
      <c r="D27" s="129">
        <v>128467.16048</v>
      </c>
      <c r="E27" s="132">
        <f t="shared" si="0"/>
        <v>0.00952509166241135</v>
      </c>
      <c r="F27" s="131">
        <f t="shared" si="2"/>
        <v>0.7160077818971391</v>
      </c>
      <c r="G27" s="130" t="str">
        <f t="shared" si="1"/>
        <v>A</v>
      </c>
      <c r="H27" s="135"/>
      <c r="I27" s="113"/>
      <c r="J27" s="113"/>
      <c r="K27" s="113"/>
      <c r="L27" s="113"/>
    </row>
    <row r="28" spans="2:12" s="112" customFormat="1" ht="156">
      <c r="B28" s="129" t="s">
        <v>681</v>
      </c>
      <c r="C28" s="133" t="s">
        <v>329</v>
      </c>
      <c r="D28" s="129">
        <v>109353.44887199998</v>
      </c>
      <c r="E28" s="132">
        <f t="shared" si="0"/>
        <v>0.008107921278985311</v>
      </c>
      <c r="F28" s="131">
        <f t="shared" si="2"/>
        <v>0.7241157031761244</v>
      </c>
      <c r="G28" s="130" t="str">
        <f t="shared" si="1"/>
        <v>A</v>
      </c>
      <c r="H28" s="135"/>
      <c r="I28" s="113"/>
      <c r="J28" s="113"/>
      <c r="K28" s="113"/>
      <c r="L28" s="113"/>
    </row>
    <row r="29" spans="2:12" s="112" customFormat="1" ht="78">
      <c r="B29" s="129" t="s">
        <v>613</v>
      </c>
      <c r="C29" s="133" t="s">
        <v>927</v>
      </c>
      <c r="D29" s="129">
        <v>106480.43856000001</v>
      </c>
      <c r="E29" s="132">
        <f t="shared" si="0"/>
        <v>0.00789490429887456</v>
      </c>
      <c r="F29" s="131">
        <f t="shared" si="2"/>
        <v>0.7320106074749989</v>
      </c>
      <c r="G29" s="130" t="str">
        <f t="shared" si="1"/>
        <v>A</v>
      </c>
      <c r="H29" s="135"/>
      <c r="I29" s="113"/>
      <c r="J29" s="113"/>
      <c r="K29" s="113"/>
      <c r="L29" s="113"/>
    </row>
    <row r="30" spans="2:12" s="112" customFormat="1" ht="117">
      <c r="B30" s="129" t="s">
        <v>457</v>
      </c>
      <c r="C30" s="133" t="s">
        <v>341</v>
      </c>
      <c r="D30" s="129">
        <v>101872.04483999999</v>
      </c>
      <c r="E30" s="132">
        <f t="shared" si="0"/>
        <v>0.007553218747209279</v>
      </c>
      <c r="F30" s="131">
        <f t="shared" si="2"/>
        <v>0.7395638262222082</v>
      </c>
      <c r="G30" s="130" t="str">
        <f t="shared" si="1"/>
        <v>A</v>
      </c>
      <c r="H30" s="135"/>
      <c r="I30" s="113"/>
      <c r="J30" s="113"/>
      <c r="K30" s="113"/>
      <c r="L30" s="113"/>
    </row>
    <row r="31" spans="2:12" s="112" customFormat="1" ht="15">
      <c r="B31" s="129" t="s">
        <v>276</v>
      </c>
      <c r="C31" s="133" t="s">
        <v>274</v>
      </c>
      <c r="D31" s="129">
        <v>99653.10326382001</v>
      </c>
      <c r="E31" s="132">
        <f t="shared" si="0"/>
        <v>0.007388697154082449</v>
      </c>
      <c r="F31" s="131">
        <f t="shared" si="2"/>
        <v>0.7469525233762906</v>
      </c>
      <c r="G31" s="130" t="str">
        <f t="shared" si="1"/>
        <v>A</v>
      </c>
      <c r="H31" s="135"/>
      <c r="I31" s="113"/>
      <c r="J31" s="113"/>
      <c r="K31" s="113"/>
      <c r="L31" s="113"/>
    </row>
    <row r="32" spans="2:12" s="112" customFormat="1" ht="117">
      <c r="B32" s="129" t="s">
        <v>851</v>
      </c>
      <c r="C32" s="133" t="s">
        <v>559</v>
      </c>
      <c r="D32" s="129">
        <v>98815.77851999999</v>
      </c>
      <c r="E32" s="132">
        <f t="shared" si="0"/>
        <v>0.007326614401523031</v>
      </c>
      <c r="F32" s="131">
        <f t="shared" si="2"/>
        <v>0.7542791377778136</v>
      </c>
      <c r="G32" s="130" t="str">
        <f t="shared" si="1"/>
        <v>A</v>
      </c>
      <c r="H32" s="135"/>
      <c r="I32" s="113"/>
      <c r="J32" s="113"/>
      <c r="K32" s="113"/>
      <c r="L32" s="113"/>
    </row>
    <row r="33" spans="2:12" s="112" customFormat="1" ht="15">
      <c r="B33" s="129" t="s">
        <v>839</v>
      </c>
      <c r="C33" s="133" t="s">
        <v>352</v>
      </c>
      <c r="D33" s="129">
        <v>97637.06148</v>
      </c>
      <c r="E33" s="132">
        <f t="shared" si="0"/>
        <v>0.007239219398721564</v>
      </c>
      <c r="F33" s="131">
        <f t="shared" si="2"/>
        <v>0.7615183571765352</v>
      </c>
      <c r="G33" s="130" t="str">
        <f t="shared" si="1"/>
        <v>A</v>
      </c>
      <c r="H33" s="135"/>
      <c r="I33" s="113"/>
      <c r="J33" s="113"/>
      <c r="K33" s="113"/>
      <c r="L33" s="113"/>
    </row>
    <row r="34" spans="2:12" s="112" customFormat="1" ht="15">
      <c r="B34" s="129" t="s">
        <v>846</v>
      </c>
      <c r="C34" s="133" t="s">
        <v>268</v>
      </c>
      <c r="D34" s="129">
        <v>92467.8024</v>
      </c>
      <c r="E34" s="132">
        <f t="shared" si="0"/>
        <v>0.006855948947504441</v>
      </c>
      <c r="F34" s="131">
        <f t="shared" si="2"/>
        <v>0.7683743061240396</v>
      </c>
      <c r="G34" s="130" t="str">
        <f t="shared" si="1"/>
        <v>A</v>
      </c>
      <c r="H34" s="135"/>
      <c r="I34" s="113"/>
      <c r="J34" s="113"/>
      <c r="K34" s="113"/>
      <c r="L34" s="113"/>
    </row>
    <row r="35" spans="2:12" s="112" customFormat="1" ht="78">
      <c r="B35" s="129" t="s">
        <v>284</v>
      </c>
      <c r="C35" s="133" t="s">
        <v>282</v>
      </c>
      <c r="D35" s="129">
        <v>90610.13584699998</v>
      </c>
      <c r="E35" s="132">
        <f t="shared" si="0"/>
        <v>0.006718213793015092</v>
      </c>
      <c r="F35" s="131">
        <f t="shared" si="2"/>
        <v>0.7750925199170546</v>
      </c>
      <c r="G35" s="130" t="str">
        <f t="shared" si="1"/>
        <v>A</v>
      </c>
      <c r="H35" s="135"/>
      <c r="I35" s="113"/>
      <c r="J35" s="113"/>
      <c r="K35" s="113"/>
      <c r="L35" s="113"/>
    </row>
    <row r="36" spans="2:12" s="112" customFormat="1" ht="117">
      <c r="B36" s="129" t="s">
        <v>293</v>
      </c>
      <c r="C36" s="133" t="s">
        <v>542</v>
      </c>
      <c r="D36" s="129">
        <v>90269.23418304001</v>
      </c>
      <c r="E36" s="132">
        <f t="shared" si="0"/>
        <v>0.006692937920294352</v>
      </c>
      <c r="F36" s="131">
        <f t="shared" si="2"/>
        <v>0.781785457837349</v>
      </c>
      <c r="G36" s="130" t="str">
        <f t="shared" si="1"/>
        <v>A</v>
      </c>
      <c r="H36" s="135"/>
      <c r="I36" s="113"/>
      <c r="J36" s="113"/>
      <c r="K36" s="113"/>
      <c r="L36" s="113"/>
    </row>
    <row r="37" spans="2:12" s="112" customFormat="1" ht="117">
      <c r="B37" s="129" t="s">
        <v>768</v>
      </c>
      <c r="C37" s="133" t="s">
        <v>82</v>
      </c>
      <c r="D37" s="129">
        <v>84529.75798800001</v>
      </c>
      <c r="E37" s="132">
        <f aca="true" t="shared" si="3" ref="E37:E68">D37/$D$307</f>
        <v>0.006267389191360666</v>
      </c>
      <c r="F37" s="131">
        <f t="shared" si="2"/>
        <v>0.7880528470287097</v>
      </c>
      <c r="G37" s="130" t="str">
        <f t="shared" si="1"/>
        <v>A</v>
      </c>
      <c r="H37" s="135"/>
      <c r="I37" s="113"/>
      <c r="J37" s="113"/>
      <c r="K37" s="113"/>
      <c r="L37" s="113"/>
    </row>
    <row r="38" spans="2:12" s="112" customFormat="1" ht="15">
      <c r="B38" s="129" t="s">
        <v>838</v>
      </c>
      <c r="C38" s="133" t="s">
        <v>354</v>
      </c>
      <c r="D38" s="129">
        <v>77689.30009199999</v>
      </c>
      <c r="E38" s="132">
        <f t="shared" si="3"/>
        <v>0.005760209082227567</v>
      </c>
      <c r="F38" s="131">
        <f t="shared" si="2"/>
        <v>0.7938130561109372</v>
      </c>
      <c r="G38" s="130" t="str">
        <f t="shared" si="1"/>
        <v>A</v>
      </c>
      <c r="H38" s="135"/>
      <c r="I38" s="113"/>
      <c r="J38" s="113"/>
      <c r="K38" s="113"/>
      <c r="L38" s="113"/>
    </row>
    <row r="39" spans="2:12" s="112" customFormat="1" ht="15">
      <c r="B39" s="129" t="s">
        <v>688</v>
      </c>
      <c r="C39" s="133" t="s">
        <v>319</v>
      </c>
      <c r="D39" s="129">
        <v>71788.34166199999</v>
      </c>
      <c r="E39" s="132">
        <f t="shared" si="3"/>
        <v>0.005322687386162841</v>
      </c>
      <c r="F39" s="131">
        <f t="shared" si="2"/>
        <v>0.7991357434971</v>
      </c>
      <c r="G39" s="130" t="str">
        <f t="shared" si="1"/>
        <v>A</v>
      </c>
      <c r="H39" s="135"/>
      <c r="I39" s="113"/>
      <c r="J39" s="113"/>
      <c r="K39" s="113"/>
      <c r="L39" s="113"/>
    </row>
    <row r="40" spans="2:12" s="112" customFormat="1" ht="78">
      <c r="B40" s="129" t="s">
        <v>967</v>
      </c>
      <c r="C40" s="133" t="s">
        <v>934</v>
      </c>
      <c r="D40" s="129">
        <v>69095.913</v>
      </c>
      <c r="E40" s="132">
        <f t="shared" si="3"/>
        <v>0.005123059483559312</v>
      </c>
      <c r="F40" s="131">
        <f t="shared" si="2"/>
        <v>0.8042588029806593</v>
      </c>
      <c r="G40" s="130" t="str">
        <f t="shared" si="1"/>
        <v>B</v>
      </c>
      <c r="H40" s="135"/>
      <c r="I40" s="113"/>
      <c r="J40" s="113"/>
      <c r="K40" s="113"/>
      <c r="L40" s="113"/>
    </row>
    <row r="41" spans="2:12" s="112" customFormat="1" ht="78">
      <c r="B41" s="129" t="s">
        <v>484</v>
      </c>
      <c r="C41" s="133" t="s">
        <v>182</v>
      </c>
      <c r="D41" s="129">
        <v>69037.152106</v>
      </c>
      <c r="E41" s="132">
        <f t="shared" si="3"/>
        <v>0.005118702705535854</v>
      </c>
      <c r="F41" s="131">
        <f t="shared" si="2"/>
        <v>0.8093775056861952</v>
      </c>
      <c r="G41" s="130" t="str">
        <f t="shared" si="1"/>
        <v>B</v>
      </c>
      <c r="H41" s="135"/>
      <c r="I41" s="113"/>
      <c r="J41" s="113"/>
      <c r="K41" s="113"/>
      <c r="L41" s="113"/>
    </row>
    <row r="42" spans="2:12" s="112" customFormat="1" ht="156">
      <c r="B42" s="129" t="s">
        <v>479</v>
      </c>
      <c r="C42" s="133" t="s">
        <v>246</v>
      </c>
      <c r="D42" s="129">
        <v>68586.0354</v>
      </c>
      <c r="E42" s="132">
        <f t="shared" si="3"/>
        <v>0.005085255029421271</v>
      </c>
      <c r="F42" s="131">
        <f t="shared" si="2"/>
        <v>0.8144627607156164</v>
      </c>
      <c r="G42" s="130" t="str">
        <f t="shared" si="1"/>
        <v>B</v>
      </c>
      <c r="H42" s="135"/>
      <c r="I42" s="113"/>
      <c r="J42" s="113"/>
      <c r="K42" s="113"/>
      <c r="L42" s="113"/>
    </row>
    <row r="43" spans="2:12" s="112" customFormat="1" ht="78">
      <c r="B43" s="129" t="s">
        <v>556</v>
      </c>
      <c r="C43" s="133" t="s">
        <v>255</v>
      </c>
      <c r="D43" s="129">
        <v>66745.86464700001</v>
      </c>
      <c r="E43" s="132">
        <f t="shared" si="3"/>
        <v>0.0049488170865935235</v>
      </c>
      <c r="F43" s="131">
        <f t="shared" si="2"/>
        <v>0.81941157780221</v>
      </c>
      <c r="G43" s="130" t="str">
        <f t="shared" si="1"/>
        <v>B</v>
      </c>
      <c r="H43" s="135"/>
      <c r="I43" s="113"/>
      <c r="J43" s="113"/>
      <c r="K43" s="113"/>
      <c r="L43" s="113"/>
    </row>
    <row r="44" spans="2:12" s="112" customFormat="1" ht="117">
      <c r="B44" s="129" t="s">
        <v>680</v>
      </c>
      <c r="C44" s="133" t="s">
        <v>331</v>
      </c>
      <c r="D44" s="129">
        <v>66733.60509</v>
      </c>
      <c r="E44" s="132">
        <f t="shared" si="3"/>
        <v>0.004947908111850645</v>
      </c>
      <c r="F44" s="131">
        <f t="shared" si="2"/>
        <v>0.8243594859140606</v>
      </c>
      <c r="G44" s="130" t="str">
        <f t="shared" si="1"/>
        <v>B</v>
      </c>
      <c r="H44" s="135"/>
      <c r="I44" s="113"/>
      <c r="J44" s="113"/>
      <c r="K44" s="113"/>
      <c r="L44" s="113"/>
    </row>
    <row r="45" spans="2:12" s="112" customFormat="1" ht="117">
      <c r="B45" s="129" t="s">
        <v>844</v>
      </c>
      <c r="C45" s="133" t="s">
        <v>270</v>
      </c>
      <c r="D45" s="129">
        <v>66554.89799</v>
      </c>
      <c r="E45" s="132">
        <f t="shared" si="3"/>
        <v>0.004934658021307165</v>
      </c>
      <c r="F45" s="131">
        <f t="shared" si="2"/>
        <v>0.8292941439353678</v>
      </c>
      <c r="G45" s="130" t="str">
        <f t="shared" si="1"/>
        <v>B</v>
      </c>
      <c r="H45" s="135"/>
      <c r="I45" s="113"/>
      <c r="J45" s="113"/>
      <c r="K45" s="113"/>
      <c r="L45" s="113"/>
    </row>
    <row r="46" spans="2:12" s="112" customFormat="1" ht="117">
      <c r="B46" s="129" t="s">
        <v>769</v>
      </c>
      <c r="C46" s="133" t="s">
        <v>81</v>
      </c>
      <c r="D46" s="129">
        <v>65126.36592</v>
      </c>
      <c r="E46" s="132">
        <f t="shared" si="3"/>
        <v>0.004828740689137575</v>
      </c>
      <c r="F46" s="131">
        <f t="shared" si="2"/>
        <v>0.8341228846245053</v>
      </c>
      <c r="G46" s="130" t="str">
        <f t="shared" si="1"/>
        <v>B</v>
      </c>
      <c r="H46" s="135"/>
      <c r="I46" s="113"/>
      <c r="J46" s="113"/>
      <c r="K46" s="113"/>
      <c r="L46" s="113"/>
    </row>
    <row r="47" spans="2:12" s="112" customFormat="1" ht="15">
      <c r="B47" s="129" t="s">
        <v>980</v>
      </c>
      <c r="C47" s="133" t="s">
        <v>9</v>
      </c>
      <c r="D47" s="129">
        <v>53725.35282000001</v>
      </c>
      <c r="E47" s="132">
        <f t="shared" si="3"/>
        <v>0.003983421975653915</v>
      </c>
      <c r="F47" s="131">
        <f t="shared" si="2"/>
        <v>0.8381063066001593</v>
      </c>
      <c r="G47" s="130" t="str">
        <f t="shared" si="1"/>
        <v>B</v>
      </c>
      <c r="H47" s="135"/>
      <c r="I47" s="113"/>
      <c r="J47" s="113"/>
      <c r="K47" s="113"/>
      <c r="L47" s="113"/>
    </row>
    <row r="48" spans="2:12" s="112" customFormat="1" ht="15">
      <c r="B48" s="129" t="s">
        <v>981</v>
      </c>
      <c r="C48" s="133" t="s">
        <v>9</v>
      </c>
      <c r="D48" s="129">
        <v>53725.35282000001</v>
      </c>
      <c r="E48" s="132">
        <f t="shared" si="3"/>
        <v>0.003983421975653915</v>
      </c>
      <c r="F48" s="131">
        <f t="shared" si="2"/>
        <v>0.8420897285758132</v>
      </c>
      <c r="G48" s="130" t="str">
        <f t="shared" si="1"/>
        <v>B</v>
      </c>
      <c r="H48" s="135"/>
      <c r="I48" s="113"/>
      <c r="J48" s="113"/>
      <c r="K48" s="113"/>
      <c r="L48" s="113"/>
    </row>
    <row r="49" spans="2:12" s="112" customFormat="1" ht="78">
      <c r="B49" s="129" t="s">
        <v>475</v>
      </c>
      <c r="C49" s="133" t="s">
        <v>248</v>
      </c>
      <c r="D49" s="129">
        <v>49585.5966</v>
      </c>
      <c r="E49" s="132">
        <f t="shared" si="3"/>
        <v>0.0036764831649243324</v>
      </c>
      <c r="F49" s="131">
        <f t="shared" si="2"/>
        <v>0.8457662117407375</v>
      </c>
      <c r="G49" s="130" t="str">
        <f t="shared" si="1"/>
        <v>B</v>
      </c>
      <c r="H49" s="134"/>
      <c r="K49" s="113"/>
      <c r="L49" s="113"/>
    </row>
    <row r="50" spans="2:7" ht="117">
      <c r="B50" s="129" t="s">
        <v>252</v>
      </c>
      <c r="C50" s="133" t="s">
        <v>250</v>
      </c>
      <c r="D50" s="129">
        <v>47885.75466</v>
      </c>
      <c r="E50" s="132">
        <f t="shared" si="3"/>
        <v>0.0035504497862023686</v>
      </c>
      <c r="F50" s="131">
        <f t="shared" si="2"/>
        <v>0.8493166615269399</v>
      </c>
      <c r="G50" s="130" t="str">
        <f t="shared" si="1"/>
        <v>B</v>
      </c>
    </row>
    <row r="51" spans="2:7" ht="78">
      <c r="B51" s="129" t="s">
        <v>686</v>
      </c>
      <c r="C51" s="133" t="s">
        <v>321</v>
      </c>
      <c r="D51" s="129">
        <v>45517.3319679</v>
      </c>
      <c r="E51" s="132">
        <f t="shared" si="3"/>
        <v>0.0033748450390179733</v>
      </c>
      <c r="F51" s="131">
        <f t="shared" si="2"/>
        <v>0.8526915065659578</v>
      </c>
      <c r="G51" s="130" t="str">
        <f t="shared" si="1"/>
        <v>B</v>
      </c>
    </row>
    <row r="52" spans="2:7" ht="15">
      <c r="B52" s="129" t="s">
        <v>949</v>
      </c>
      <c r="C52" s="133" t="s">
        <v>104</v>
      </c>
      <c r="D52" s="129">
        <v>44267.823172</v>
      </c>
      <c r="E52" s="132">
        <f t="shared" si="3"/>
        <v>0.0032822012398597473</v>
      </c>
      <c r="F52" s="131">
        <f t="shared" si="2"/>
        <v>0.8559737078058176</v>
      </c>
      <c r="G52" s="130" t="str">
        <f t="shared" si="1"/>
        <v>B</v>
      </c>
    </row>
    <row r="53" spans="2:7" ht="117">
      <c r="B53" s="129" t="s">
        <v>766</v>
      </c>
      <c r="C53" s="133" t="s">
        <v>924</v>
      </c>
      <c r="D53" s="129">
        <v>41224.85366</v>
      </c>
      <c r="E53" s="132">
        <f t="shared" si="3"/>
        <v>0.003056582775036315</v>
      </c>
      <c r="F53" s="131">
        <f t="shared" si="2"/>
        <v>0.8590302905808539</v>
      </c>
      <c r="G53" s="130" t="str">
        <f t="shared" si="1"/>
        <v>B</v>
      </c>
    </row>
    <row r="54" spans="2:7" ht="117">
      <c r="B54" s="129" t="s">
        <v>679</v>
      </c>
      <c r="C54" s="133" t="s">
        <v>333</v>
      </c>
      <c r="D54" s="129">
        <v>40550.2656</v>
      </c>
      <c r="E54" s="132">
        <f t="shared" si="3"/>
        <v>0.003006565999684075</v>
      </c>
      <c r="F54" s="131">
        <f t="shared" si="2"/>
        <v>0.862036856580538</v>
      </c>
      <c r="G54" s="130" t="str">
        <f t="shared" si="1"/>
        <v>B</v>
      </c>
    </row>
    <row r="55" spans="2:7" ht="78">
      <c r="B55" s="129" t="s">
        <v>743</v>
      </c>
      <c r="C55" s="133" t="s">
        <v>192</v>
      </c>
      <c r="D55" s="129">
        <v>37227.06336</v>
      </c>
      <c r="E55" s="132">
        <f t="shared" si="3"/>
        <v>0.002760169910360854</v>
      </c>
      <c r="F55" s="131">
        <f t="shared" si="2"/>
        <v>0.8647970264908988</v>
      </c>
      <c r="G55" s="130" t="str">
        <f t="shared" si="1"/>
        <v>B</v>
      </c>
    </row>
    <row r="56" spans="2:7" ht="133.5" customHeight="1">
      <c r="B56" s="129" t="s">
        <v>712</v>
      </c>
      <c r="C56" s="133" t="s">
        <v>576</v>
      </c>
      <c r="D56" s="129">
        <v>36824.110092</v>
      </c>
      <c r="E56" s="132">
        <f t="shared" si="3"/>
        <v>0.0027302932726347034</v>
      </c>
      <c r="F56" s="131">
        <f t="shared" si="2"/>
        <v>0.8675273197635336</v>
      </c>
      <c r="G56" s="130" t="str">
        <f t="shared" si="1"/>
        <v>B</v>
      </c>
    </row>
    <row r="57" spans="2:7" ht="15">
      <c r="B57" s="129" t="s">
        <v>845</v>
      </c>
      <c r="C57" s="133" t="s">
        <v>269</v>
      </c>
      <c r="D57" s="129">
        <v>34775.67383472</v>
      </c>
      <c r="E57" s="132">
        <f t="shared" si="3"/>
        <v>0.002578413655755988</v>
      </c>
      <c r="F57" s="131">
        <f t="shared" si="2"/>
        <v>0.8701057334192895</v>
      </c>
      <c r="G57" s="130" t="str">
        <f t="shared" si="1"/>
        <v>B</v>
      </c>
    </row>
    <row r="58" spans="2:7" ht="78">
      <c r="B58" s="129" t="s">
        <v>740</v>
      </c>
      <c r="C58" s="133" t="s">
        <v>195</v>
      </c>
      <c r="D58" s="129">
        <v>34316.374593</v>
      </c>
      <c r="E58" s="132">
        <f t="shared" si="3"/>
        <v>0.002544359292278871</v>
      </c>
      <c r="F58" s="131">
        <f t="shared" si="2"/>
        <v>0.8726500927115685</v>
      </c>
      <c r="G58" s="130" t="str">
        <f t="shared" si="1"/>
        <v>B</v>
      </c>
    </row>
    <row r="59" spans="2:7" ht="78">
      <c r="B59" s="129" t="s">
        <v>703</v>
      </c>
      <c r="C59" s="133" t="s">
        <v>233</v>
      </c>
      <c r="D59" s="129">
        <v>33841.876000000004</v>
      </c>
      <c r="E59" s="132">
        <f t="shared" si="3"/>
        <v>0.0025091779854365375</v>
      </c>
      <c r="F59" s="131">
        <f t="shared" si="2"/>
        <v>0.8751592706970049</v>
      </c>
      <c r="G59" s="130" t="str">
        <f t="shared" si="1"/>
        <v>B</v>
      </c>
    </row>
    <row r="60" spans="2:7" ht="15">
      <c r="B60" s="129" t="s">
        <v>684</v>
      </c>
      <c r="C60" s="133" t="s">
        <v>310</v>
      </c>
      <c r="D60" s="129">
        <v>33095.05528</v>
      </c>
      <c r="E60" s="132">
        <f t="shared" si="3"/>
        <v>0.002453805579081409</v>
      </c>
      <c r="F60" s="131">
        <f t="shared" si="2"/>
        <v>0.8776130762760863</v>
      </c>
      <c r="G60" s="130" t="str">
        <f t="shared" si="1"/>
        <v>B</v>
      </c>
    </row>
    <row r="61" spans="2:7" ht="15">
      <c r="B61" s="129" t="s">
        <v>667</v>
      </c>
      <c r="C61" s="133" t="s">
        <v>524</v>
      </c>
      <c r="D61" s="129">
        <v>32905.688239</v>
      </c>
      <c r="E61" s="132">
        <f t="shared" si="3"/>
        <v>0.0024397651160041126</v>
      </c>
      <c r="F61" s="131">
        <f t="shared" si="2"/>
        <v>0.8800528413920904</v>
      </c>
      <c r="G61" s="130" t="str">
        <f t="shared" si="1"/>
        <v>B</v>
      </c>
    </row>
    <row r="62" spans="2:7" ht="15">
      <c r="B62" s="129" t="s">
        <v>478</v>
      </c>
      <c r="C62" s="133" t="s">
        <v>607</v>
      </c>
      <c r="D62" s="129">
        <v>31290.988360000003</v>
      </c>
      <c r="E62" s="132">
        <f t="shared" si="3"/>
        <v>0.002320044525175346</v>
      </c>
      <c r="F62" s="131">
        <f t="shared" si="2"/>
        <v>0.8823728859172657</v>
      </c>
      <c r="G62" s="130" t="str">
        <f t="shared" si="1"/>
        <v>B</v>
      </c>
    </row>
    <row r="63" spans="2:7" ht="117">
      <c r="B63" s="129" t="s">
        <v>292</v>
      </c>
      <c r="C63" s="133" t="s">
        <v>291</v>
      </c>
      <c r="D63" s="129">
        <v>31177.365636000002</v>
      </c>
      <c r="E63" s="132">
        <f t="shared" si="3"/>
        <v>0.0023116200620130166</v>
      </c>
      <c r="F63" s="131">
        <f t="shared" si="2"/>
        <v>0.8846845059792787</v>
      </c>
      <c r="G63" s="130" t="str">
        <f t="shared" si="1"/>
        <v>B</v>
      </c>
    </row>
    <row r="64" spans="2:7" ht="15">
      <c r="B64" s="129" t="s">
        <v>476</v>
      </c>
      <c r="C64" s="133" t="s">
        <v>573</v>
      </c>
      <c r="D64" s="129">
        <v>29974.054500000002</v>
      </c>
      <c r="E64" s="132">
        <f t="shared" si="3"/>
        <v>0.0022224015502472433</v>
      </c>
      <c r="F64" s="131">
        <f t="shared" si="2"/>
        <v>0.886906907529526</v>
      </c>
      <c r="G64" s="130" t="str">
        <f t="shared" si="1"/>
        <v>B</v>
      </c>
    </row>
    <row r="65" spans="2:7" ht="15">
      <c r="B65" s="129" t="s">
        <v>672</v>
      </c>
      <c r="C65" s="133" t="s">
        <v>577</v>
      </c>
      <c r="D65" s="129">
        <v>29919.280149</v>
      </c>
      <c r="E65" s="132">
        <f t="shared" si="3"/>
        <v>0.0022183403511666787</v>
      </c>
      <c r="F65" s="131">
        <f t="shared" si="2"/>
        <v>0.8891252478806926</v>
      </c>
      <c r="G65" s="130" t="str">
        <f t="shared" si="1"/>
        <v>B</v>
      </c>
    </row>
    <row r="66" spans="2:7" ht="15">
      <c r="B66" s="129" t="s">
        <v>853</v>
      </c>
      <c r="C66" s="133" t="s">
        <v>939</v>
      </c>
      <c r="D66" s="129">
        <v>29467.925999999996</v>
      </c>
      <c r="E66" s="132">
        <f t="shared" si="3"/>
        <v>0.0021848750700366893</v>
      </c>
      <c r="F66" s="131">
        <f t="shared" si="2"/>
        <v>0.8913101229507293</v>
      </c>
      <c r="G66" s="130" t="str">
        <f t="shared" si="1"/>
        <v>B</v>
      </c>
    </row>
    <row r="67" spans="2:7" ht="15">
      <c r="B67" s="129" t="s">
        <v>746</v>
      </c>
      <c r="C67" s="133" t="s">
        <v>189</v>
      </c>
      <c r="D67" s="129">
        <v>29242.980000000003</v>
      </c>
      <c r="E67" s="132">
        <f t="shared" si="3"/>
        <v>0.0021681966343875545</v>
      </c>
      <c r="F67" s="131">
        <f t="shared" si="2"/>
        <v>0.8934783195851169</v>
      </c>
      <c r="G67" s="130" t="str">
        <f t="shared" si="1"/>
        <v>B</v>
      </c>
    </row>
    <row r="68" spans="2:7" ht="117">
      <c r="B68" s="129" t="s">
        <v>764</v>
      </c>
      <c r="C68" s="133" t="s">
        <v>920</v>
      </c>
      <c r="D68" s="129">
        <v>28990.5406</v>
      </c>
      <c r="E68" s="132">
        <f t="shared" si="3"/>
        <v>0.0021494797232701917</v>
      </c>
      <c r="F68" s="131">
        <f t="shared" si="2"/>
        <v>0.8956277993083871</v>
      </c>
      <c r="G68" s="130" t="str">
        <f t="shared" si="1"/>
        <v>B</v>
      </c>
    </row>
    <row r="69" spans="2:7" ht="78">
      <c r="B69" s="129" t="s">
        <v>485</v>
      </c>
      <c r="C69" s="133" t="s">
        <v>181</v>
      </c>
      <c r="D69" s="129">
        <v>28836.57756</v>
      </c>
      <c r="E69" s="132">
        <f aca="true" t="shared" si="4" ref="E69:E100">D69/$D$307</f>
        <v>0.002138064260648117</v>
      </c>
      <c r="F69" s="131">
        <f t="shared" si="2"/>
        <v>0.8977658635690352</v>
      </c>
      <c r="G69" s="130" t="str">
        <f aca="true" t="shared" si="5" ref="G69:G132">IF(F69&lt;=$E$310,"A",IF(F69&lt;=$E$311,"B","C"))</f>
        <v>B</v>
      </c>
    </row>
    <row r="70" spans="2:7" ht="78">
      <c r="B70" s="129" t="s">
        <v>307</v>
      </c>
      <c r="C70" s="133" t="s">
        <v>544</v>
      </c>
      <c r="D70" s="129">
        <v>28692.655859500002</v>
      </c>
      <c r="E70" s="132">
        <f t="shared" si="4"/>
        <v>0.002127393304861825</v>
      </c>
      <c r="F70" s="131">
        <f aca="true" t="shared" si="6" ref="F70:F133">E70+F69</f>
        <v>0.899893256873897</v>
      </c>
      <c r="G70" s="130" t="str">
        <f t="shared" si="5"/>
        <v>B</v>
      </c>
    </row>
    <row r="71" spans="2:7" ht="78">
      <c r="B71" s="129" t="s">
        <v>638</v>
      </c>
      <c r="C71" s="133" t="s">
        <v>70</v>
      </c>
      <c r="D71" s="129">
        <v>27727.443816</v>
      </c>
      <c r="E71" s="132">
        <f t="shared" si="4"/>
        <v>0.002055828453940782</v>
      </c>
      <c r="F71" s="131">
        <f t="shared" si="6"/>
        <v>0.9019490853278378</v>
      </c>
      <c r="G71" s="130" t="str">
        <f t="shared" si="5"/>
        <v>B</v>
      </c>
    </row>
    <row r="72" spans="2:7" ht="117">
      <c r="B72" s="129" t="s">
        <v>763</v>
      </c>
      <c r="C72" s="133" t="s">
        <v>86</v>
      </c>
      <c r="D72" s="129">
        <v>26899.7925</v>
      </c>
      <c r="E72" s="132">
        <f t="shared" si="4"/>
        <v>0.0019944629297090643</v>
      </c>
      <c r="F72" s="131">
        <f t="shared" si="6"/>
        <v>0.9039435482575469</v>
      </c>
      <c r="G72" s="130" t="str">
        <f t="shared" si="5"/>
        <v>B</v>
      </c>
    </row>
    <row r="73" spans="2:7" ht="15">
      <c r="B73" s="129" t="s">
        <v>641</v>
      </c>
      <c r="C73" s="133" t="s">
        <v>66</v>
      </c>
      <c r="D73" s="129">
        <v>26673.596800000003</v>
      </c>
      <c r="E73" s="132">
        <f t="shared" si="4"/>
        <v>0.001977691836084101</v>
      </c>
      <c r="F73" s="131">
        <f t="shared" si="6"/>
        <v>0.905921240093631</v>
      </c>
      <c r="G73" s="130" t="str">
        <f t="shared" si="5"/>
        <v>B</v>
      </c>
    </row>
    <row r="74" spans="2:7" ht="15">
      <c r="B74" s="129" t="s">
        <v>696</v>
      </c>
      <c r="C74" s="133" t="s">
        <v>676</v>
      </c>
      <c r="D74" s="129">
        <v>26379.267456</v>
      </c>
      <c r="E74" s="132">
        <f t="shared" si="4"/>
        <v>0.0019558690296169663</v>
      </c>
      <c r="F74" s="131">
        <f t="shared" si="6"/>
        <v>0.9078771091232479</v>
      </c>
      <c r="G74" s="130" t="str">
        <f t="shared" si="5"/>
        <v>B</v>
      </c>
    </row>
    <row r="75" spans="2:7" ht="15">
      <c r="B75" s="129" t="s">
        <v>477</v>
      </c>
      <c r="C75" s="133" t="s">
        <v>555</v>
      </c>
      <c r="D75" s="129">
        <v>25706.328999999998</v>
      </c>
      <c r="E75" s="132">
        <f t="shared" si="4"/>
        <v>0.0019059745627928201</v>
      </c>
      <c r="F75" s="131">
        <f t="shared" si="6"/>
        <v>0.9097830836860408</v>
      </c>
      <c r="G75" s="130" t="str">
        <f t="shared" si="5"/>
        <v>B</v>
      </c>
    </row>
    <row r="76" spans="2:7" ht="78">
      <c r="B76" s="129" t="s">
        <v>547</v>
      </c>
      <c r="C76" s="133" t="s">
        <v>305</v>
      </c>
      <c r="D76" s="129">
        <v>25077.292255059994</v>
      </c>
      <c r="E76" s="132">
        <f t="shared" si="4"/>
        <v>0.0018593351521279352</v>
      </c>
      <c r="F76" s="131">
        <f t="shared" si="6"/>
        <v>0.9116424188381687</v>
      </c>
      <c r="G76" s="130" t="str">
        <f t="shared" si="5"/>
        <v>B</v>
      </c>
    </row>
    <row r="77" spans="2:7" ht="117">
      <c r="B77" s="129" t="s">
        <v>698</v>
      </c>
      <c r="C77" s="133" t="s">
        <v>811</v>
      </c>
      <c r="D77" s="129">
        <v>24420.137760000005</v>
      </c>
      <c r="E77" s="132">
        <f t="shared" si="4"/>
        <v>0.0018106109740700996</v>
      </c>
      <c r="F77" s="131">
        <f t="shared" si="6"/>
        <v>0.9134530298122387</v>
      </c>
      <c r="G77" s="130" t="str">
        <f t="shared" si="5"/>
        <v>B</v>
      </c>
    </row>
    <row r="78" spans="2:7" ht="15">
      <c r="B78" s="129" t="s">
        <v>840</v>
      </c>
      <c r="C78" s="133" t="s">
        <v>350</v>
      </c>
      <c r="D78" s="129">
        <v>24106.638017999998</v>
      </c>
      <c r="E78" s="132">
        <f t="shared" si="4"/>
        <v>0.0017873667942537546</v>
      </c>
      <c r="F78" s="131">
        <f t="shared" si="6"/>
        <v>0.9152403966064925</v>
      </c>
      <c r="G78" s="130" t="str">
        <f t="shared" si="5"/>
        <v>B</v>
      </c>
    </row>
    <row r="79" spans="2:7" ht="78">
      <c r="B79" s="129" t="s">
        <v>714</v>
      </c>
      <c r="C79" s="133" t="s">
        <v>627</v>
      </c>
      <c r="D79" s="129">
        <v>23866.7706</v>
      </c>
      <c r="E79" s="132">
        <f t="shared" si="4"/>
        <v>0.0017695820223732272</v>
      </c>
      <c r="F79" s="131">
        <f t="shared" si="6"/>
        <v>0.9170099786288657</v>
      </c>
      <c r="G79" s="130" t="str">
        <f t="shared" si="5"/>
        <v>B</v>
      </c>
    </row>
    <row r="80" spans="2:7" ht="15">
      <c r="B80" s="129" t="s">
        <v>454</v>
      </c>
      <c r="C80" s="133" t="s">
        <v>337</v>
      </c>
      <c r="D80" s="129">
        <v>23000.7285</v>
      </c>
      <c r="E80" s="132">
        <f t="shared" si="4"/>
        <v>0.0017053700451240574</v>
      </c>
      <c r="F80" s="131">
        <f t="shared" si="6"/>
        <v>0.9187153486739897</v>
      </c>
      <c r="G80" s="130" t="str">
        <f t="shared" si="5"/>
        <v>B</v>
      </c>
    </row>
    <row r="81" spans="2:7" ht="15">
      <c r="B81" s="129" t="s">
        <v>950</v>
      </c>
      <c r="C81" s="133" t="s">
        <v>914</v>
      </c>
      <c r="D81" s="129">
        <v>22789.979092</v>
      </c>
      <c r="E81" s="132">
        <f t="shared" si="4"/>
        <v>0.0016897442040803344</v>
      </c>
      <c r="F81" s="131">
        <f t="shared" si="6"/>
        <v>0.92040509287807</v>
      </c>
      <c r="G81" s="130" t="str">
        <f t="shared" si="5"/>
        <v>B</v>
      </c>
    </row>
    <row r="82" spans="2:7" ht="117">
      <c r="B82" s="129" t="s">
        <v>868</v>
      </c>
      <c r="C82" s="133" t="s">
        <v>138</v>
      </c>
      <c r="D82" s="129">
        <v>21714.787200000002</v>
      </c>
      <c r="E82" s="132">
        <f t="shared" si="4"/>
        <v>0.0016100249879965021</v>
      </c>
      <c r="F82" s="131">
        <f t="shared" si="6"/>
        <v>0.9220151178660665</v>
      </c>
      <c r="G82" s="130" t="str">
        <f t="shared" si="5"/>
        <v>B</v>
      </c>
    </row>
    <row r="83" spans="2:7" ht="15">
      <c r="B83" s="129" t="s">
        <v>106</v>
      </c>
      <c r="C83" s="133" t="s">
        <v>105</v>
      </c>
      <c r="D83" s="129">
        <v>21462.472770000004</v>
      </c>
      <c r="E83" s="132">
        <f t="shared" si="4"/>
        <v>0.0015913173426767224</v>
      </c>
      <c r="F83" s="131">
        <f t="shared" si="6"/>
        <v>0.9236064352087432</v>
      </c>
      <c r="G83" s="130" t="str">
        <f t="shared" si="5"/>
        <v>B</v>
      </c>
    </row>
    <row r="84" spans="2:7" ht="15">
      <c r="B84" s="129" t="s">
        <v>772</v>
      </c>
      <c r="C84" s="133" t="s">
        <v>930</v>
      </c>
      <c r="D84" s="129">
        <v>20585.058399999998</v>
      </c>
      <c r="E84" s="132">
        <f t="shared" si="4"/>
        <v>0.0015262621778475126</v>
      </c>
      <c r="F84" s="131">
        <f t="shared" si="6"/>
        <v>0.9251326973865907</v>
      </c>
      <c r="G84" s="130" t="str">
        <f t="shared" si="5"/>
        <v>B</v>
      </c>
    </row>
    <row r="85" spans="2:7" ht="15">
      <c r="B85" s="129" t="s">
        <v>952</v>
      </c>
      <c r="C85" s="133" t="s">
        <v>918</v>
      </c>
      <c r="D85" s="129">
        <v>20527.672176</v>
      </c>
      <c r="E85" s="132">
        <f t="shared" si="4"/>
        <v>0.0015220073235974667</v>
      </c>
      <c r="F85" s="131">
        <f t="shared" si="6"/>
        <v>0.9266547047101881</v>
      </c>
      <c r="G85" s="130" t="str">
        <f t="shared" si="5"/>
        <v>B</v>
      </c>
    </row>
    <row r="86" spans="2:7" ht="78">
      <c r="B86" s="129" t="s">
        <v>287</v>
      </c>
      <c r="C86" s="133" t="s">
        <v>285</v>
      </c>
      <c r="D86" s="129">
        <v>20349.11504</v>
      </c>
      <c r="E86" s="132">
        <f t="shared" si="4"/>
        <v>0.0015087683520110867</v>
      </c>
      <c r="F86" s="131">
        <f t="shared" si="6"/>
        <v>0.9281634730621992</v>
      </c>
      <c r="G86" s="130" t="str">
        <f t="shared" si="5"/>
        <v>B</v>
      </c>
    </row>
    <row r="87" spans="2:7" ht="78">
      <c r="B87" s="129" t="s">
        <v>749</v>
      </c>
      <c r="C87" s="133" t="s">
        <v>118</v>
      </c>
      <c r="D87" s="129">
        <v>20199.550944</v>
      </c>
      <c r="E87" s="132">
        <f t="shared" si="4"/>
        <v>0.0014976790454639282</v>
      </c>
      <c r="F87" s="131">
        <f t="shared" si="6"/>
        <v>0.9296611521076631</v>
      </c>
      <c r="G87" s="130" t="str">
        <f t="shared" si="5"/>
        <v>B</v>
      </c>
    </row>
    <row r="88" spans="2:7" ht="15">
      <c r="B88" s="129" t="s">
        <v>609</v>
      </c>
      <c r="C88" s="133" t="s">
        <v>916</v>
      </c>
      <c r="D88" s="129">
        <v>19733.862736</v>
      </c>
      <c r="E88" s="132">
        <f t="shared" si="4"/>
        <v>0.0014631509773511857</v>
      </c>
      <c r="F88" s="131">
        <f t="shared" si="6"/>
        <v>0.9311243030850143</v>
      </c>
      <c r="G88" s="130" t="str">
        <f t="shared" si="5"/>
        <v>B</v>
      </c>
    </row>
    <row r="89" spans="2:7" ht="117">
      <c r="B89" s="129" t="s">
        <v>297</v>
      </c>
      <c r="C89" s="133" t="s">
        <v>541</v>
      </c>
      <c r="D89" s="129">
        <v>19697.54045544</v>
      </c>
      <c r="E89" s="132">
        <f t="shared" si="4"/>
        <v>0.0014604578918153248</v>
      </c>
      <c r="F89" s="131">
        <f t="shared" si="6"/>
        <v>0.9325847609768296</v>
      </c>
      <c r="G89" s="130" t="str">
        <f t="shared" si="5"/>
        <v>B</v>
      </c>
    </row>
    <row r="90" spans="2:7" ht="78">
      <c r="B90" s="129" t="s">
        <v>745</v>
      </c>
      <c r="C90" s="133" t="s">
        <v>190</v>
      </c>
      <c r="D90" s="129">
        <v>19408.340879999996</v>
      </c>
      <c r="E90" s="132">
        <f t="shared" si="4"/>
        <v>0.0014390154278073703</v>
      </c>
      <c r="F90" s="131">
        <f t="shared" si="6"/>
        <v>0.934023776404637</v>
      </c>
      <c r="G90" s="130" t="str">
        <f t="shared" si="5"/>
        <v>B</v>
      </c>
    </row>
    <row r="91" spans="2:7" ht="78">
      <c r="B91" s="129" t="s">
        <v>215</v>
      </c>
      <c r="C91" s="133" t="s">
        <v>619</v>
      </c>
      <c r="D91" s="129">
        <v>18253.61808</v>
      </c>
      <c r="E91" s="132">
        <f t="shared" si="4"/>
        <v>0.0013533994581418109</v>
      </c>
      <c r="F91" s="131">
        <f t="shared" si="6"/>
        <v>0.9353771758627788</v>
      </c>
      <c r="G91" s="130" t="str">
        <f t="shared" si="5"/>
        <v>B</v>
      </c>
    </row>
    <row r="92" spans="2:7" ht="78">
      <c r="B92" s="129" t="s">
        <v>744</v>
      </c>
      <c r="C92" s="133" t="s">
        <v>191</v>
      </c>
      <c r="D92" s="129">
        <v>18202.630319999997</v>
      </c>
      <c r="E92" s="132">
        <f t="shared" si="4"/>
        <v>0.0013496190127280066</v>
      </c>
      <c r="F92" s="131">
        <f t="shared" si="6"/>
        <v>0.9367267948755068</v>
      </c>
      <c r="G92" s="130" t="str">
        <f t="shared" si="5"/>
        <v>B</v>
      </c>
    </row>
    <row r="93" spans="2:7" ht="15">
      <c r="B93" s="129" t="s">
        <v>642</v>
      </c>
      <c r="C93" s="133" t="s">
        <v>935</v>
      </c>
      <c r="D93" s="129">
        <v>18165.6392</v>
      </c>
      <c r="E93" s="132">
        <f t="shared" si="4"/>
        <v>0.0013468763366434827</v>
      </c>
      <c r="F93" s="131">
        <f t="shared" si="6"/>
        <v>0.9380736712121502</v>
      </c>
      <c r="G93" s="130" t="str">
        <f t="shared" si="5"/>
        <v>B</v>
      </c>
    </row>
    <row r="94" spans="2:7" ht="15">
      <c r="B94" s="129" t="s">
        <v>689</v>
      </c>
      <c r="C94" s="133" t="s">
        <v>317</v>
      </c>
      <c r="D94" s="129">
        <v>17915.6992</v>
      </c>
      <c r="E94" s="132">
        <f t="shared" si="4"/>
        <v>0.001328344741477777</v>
      </c>
      <c r="F94" s="131">
        <f t="shared" si="6"/>
        <v>0.939402015953628</v>
      </c>
      <c r="G94" s="130" t="str">
        <f t="shared" si="5"/>
        <v>B</v>
      </c>
    </row>
    <row r="95" spans="2:7" ht="15">
      <c r="B95" s="129" t="s">
        <v>965</v>
      </c>
      <c r="C95" s="133" t="s">
        <v>431</v>
      </c>
      <c r="D95" s="129">
        <v>17304.270978</v>
      </c>
      <c r="E95" s="132">
        <f t="shared" si="4"/>
        <v>0.0012830109002239113</v>
      </c>
      <c r="F95" s="131">
        <f t="shared" si="6"/>
        <v>0.9406850268538519</v>
      </c>
      <c r="G95" s="130" t="str">
        <f t="shared" si="5"/>
        <v>B</v>
      </c>
    </row>
    <row r="96" spans="2:7" ht="156">
      <c r="B96" s="129" t="s">
        <v>977</v>
      </c>
      <c r="C96" s="133" t="s">
        <v>905</v>
      </c>
      <c r="D96" s="129">
        <v>17245.86</v>
      </c>
      <c r="E96" s="132">
        <f t="shared" si="4"/>
        <v>0.001278680066433686</v>
      </c>
      <c r="F96" s="131">
        <f t="shared" si="6"/>
        <v>0.9419637069202856</v>
      </c>
      <c r="G96" s="130" t="str">
        <f t="shared" si="5"/>
        <v>B</v>
      </c>
    </row>
    <row r="97" spans="2:7" ht="15">
      <c r="B97" s="129" t="s">
        <v>693</v>
      </c>
      <c r="C97" s="133" t="s">
        <v>673</v>
      </c>
      <c r="D97" s="129">
        <v>15929.925900000002</v>
      </c>
      <c r="E97" s="132">
        <f t="shared" si="4"/>
        <v>0.001181111217886246</v>
      </c>
      <c r="F97" s="131">
        <f t="shared" si="6"/>
        <v>0.9431448181381719</v>
      </c>
      <c r="G97" s="130" t="str">
        <f t="shared" si="5"/>
        <v>B</v>
      </c>
    </row>
    <row r="98" spans="2:7" ht="78">
      <c r="B98" s="129" t="s">
        <v>739</v>
      </c>
      <c r="C98" s="133" t="s">
        <v>199</v>
      </c>
      <c r="D98" s="129">
        <v>15861.629795000003</v>
      </c>
      <c r="E98" s="132">
        <f t="shared" si="4"/>
        <v>0.0011760474595072172</v>
      </c>
      <c r="F98" s="131">
        <f t="shared" si="6"/>
        <v>0.944320865597679</v>
      </c>
      <c r="G98" s="130" t="str">
        <f t="shared" si="5"/>
        <v>B</v>
      </c>
    </row>
    <row r="99" spans="2:7" ht="15">
      <c r="B99" s="129" t="s">
        <v>620</v>
      </c>
      <c r="C99" s="133" t="s">
        <v>621</v>
      </c>
      <c r="D99" s="129">
        <v>15742.770827999999</v>
      </c>
      <c r="E99" s="132">
        <f t="shared" si="4"/>
        <v>0.0011672347594261655</v>
      </c>
      <c r="F99" s="131">
        <f t="shared" si="6"/>
        <v>0.9454881003571052</v>
      </c>
      <c r="G99" s="130" t="str">
        <f t="shared" si="5"/>
        <v>B</v>
      </c>
    </row>
    <row r="100" spans="2:7" ht="117">
      <c r="B100" s="129" t="s">
        <v>843</v>
      </c>
      <c r="C100" s="133" t="s">
        <v>345</v>
      </c>
      <c r="D100" s="129">
        <v>15652.492499999998</v>
      </c>
      <c r="E100" s="132">
        <f t="shared" si="4"/>
        <v>0.0011605411472523127</v>
      </c>
      <c r="F100" s="131">
        <f t="shared" si="6"/>
        <v>0.9466486415043575</v>
      </c>
      <c r="G100" s="130" t="str">
        <f t="shared" si="5"/>
        <v>B</v>
      </c>
    </row>
    <row r="101" spans="2:7" ht="78">
      <c r="B101" s="129" t="s">
        <v>662</v>
      </c>
      <c r="C101" s="133" t="s">
        <v>218</v>
      </c>
      <c r="D101" s="129">
        <v>15502.078608000002</v>
      </c>
      <c r="E101" s="132">
        <f aca="true" t="shared" si="7" ref="E101:E132">D101/$D$307</f>
        <v>0.0011493888332815912</v>
      </c>
      <c r="F101" s="131">
        <f t="shared" si="6"/>
        <v>0.9477980303376391</v>
      </c>
      <c r="G101" s="130" t="str">
        <f t="shared" si="5"/>
        <v>B</v>
      </c>
    </row>
    <row r="102" spans="2:7" ht="117">
      <c r="B102" s="129" t="s">
        <v>869</v>
      </c>
      <c r="C102" s="133" t="s">
        <v>912</v>
      </c>
      <c r="D102" s="129">
        <v>13646.34909</v>
      </c>
      <c r="E102" s="132">
        <f t="shared" si="7"/>
        <v>0.0010117972986547767</v>
      </c>
      <c r="F102" s="131">
        <f t="shared" si="6"/>
        <v>0.9488098276362938</v>
      </c>
      <c r="G102" s="130" t="str">
        <f t="shared" si="5"/>
        <v>B</v>
      </c>
    </row>
    <row r="103" spans="2:7" ht="15">
      <c r="B103" s="129" t="s">
        <v>716</v>
      </c>
      <c r="C103" s="133" t="s">
        <v>529</v>
      </c>
      <c r="D103" s="129">
        <v>13534.725885999998</v>
      </c>
      <c r="E103" s="132">
        <f t="shared" si="7"/>
        <v>0.0010035210882537726</v>
      </c>
      <c r="F103" s="131">
        <f t="shared" si="6"/>
        <v>0.9498133487245476</v>
      </c>
      <c r="G103" s="130" t="str">
        <f t="shared" si="5"/>
        <v>B</v>
      </c>
    </row>
    <row r="104" spans="2:7" ht="78">
      <c r="B104" s="129" t="s">
        <v>265</v>
      </c>
      <c r="C104" s="133" t="s">
        <v>263</v>
      </c>
      <c r="D104" s="129">
        <v>12474.380430000001</v>
      </c>
      <c r="E104" s="132">
        <f t="shared" si="7"/>
        <v>0.0009249026489227834</v>
      </c>
      <c r="F104" s="131">
        <f t="shared" si="6"/>
        <v>0.9507382513734703</v>
      </c>
      <c r="G104" s="130" t="str">
        <f t="shared" si="5"/>
        <v>C</v>
      </c>
    </row>
    <row r="105" spans="2:7" ht="15">
      <c r="B105" s="129" t="s">
        <v>867</v>
      </c>
      <c r="C105" s="133" t="s">
        <v>941</v>
      </c>
      <c r="D105" s="129">
        <v>12003.680925</v>
      </c>
      <c r="E105" s="132">
        <f t="shared" si="7"/>
        <v>0.0008900030223269683</v>
      </c>
      <c r="F105" s="131">
        <f t="shared" si="6"/>
        <v>0.9516282543957973</v>
      </c>
      <c r="G105" s="130" t="str">
        <f t="shared" si="5"/>
        <v>C</v>
      </c>
    </row>
    <row r="106" spans="2:7" ht="78">
      <c r="B106" s="129" t="s">
        <v>496</v>
      </c>
      <c r="C106" s="133" t="s">
        <v>168</v>
      </c>
      <c r="D106" s="129">
        <v>11642.830049999999</v>
      </c>
      <c r="E106" s="132">
        <f t="shared" si="7"/>
        <v>0.0008632480318064807</v>
      </c>
      <c r="F106" s="131">
        <f t="shared" si="6"/>
        <v>0.9524915024276038</v>
      </c>
      <c r="G106" s="130" t="str">
        <f t="shared" si="5"/>
        <v>C</v>
      </c>
    </row>
    <row r="107" spans="2:7" ht="156">
      <c r="B107" s="129" t="s">
        <v>46</v>
      </c>
      <c r="C107" s="133" t="s">
        <v>897</v>
      </c>
      <c r="D107" s="129">
        <v>11122.33</v>
      </c>
      <c r="E107" s="132">
        <f t="shared" si="7"/>
        <v>0.0008246559848738989</v>
      </c>
      <c r="F107" s="131">
        <f t="shared" si="6"/>
        <v>0.9533161584124777</v>
      </c>
      <c r="G107" s="130" t="str">
        <f t="shared" si="5"/>
        <v>C</v>
      </c>
    </row>
    <row r="108" spans="2:7" ht="156">
      <c r="B108" s="129" t="s">
        <v>973</v>
      </c>
      <c r="C108" s="133" t="s">
        <v>901</v>
      </c>
      <c r="D108" s="129">
        <v>11122.33</v>
      </c>
      <c r="E108" s="132">
        <f t="shared" si="7"/>
        <v>0.0008246559848738989</v>
      </c>
      <c r="F108" s="131">
        <f t="shared" si="6"/>
        <v>0.9541408143973517</v>
      </c>
      <c r="G108" s="130" t="str">
        <f t="shared" si="5"/>
        <v>C</v>
      </c>
    </row>
    <row r="109" spans="2:7" ht="78">
      <c r="B109" s="129" t="s">
        <v>557</v>
      </c>
      <c r="C109" s="133" t="s">
        <v>256</v>
      </c>
      <c r="D109" s="129">
        <v>10773.22293081</v>
      </c>
      <c r="E109" s="132">
        <f t="shared" si="7"/>
        <v>0.0007987717291496649</v>
      </c>
      <c r="F109" s="131">
        <f t="shared" si="6"/>
        <v>0.9549395861265013</v>
      </c>
      <c r="G109" s="130" t="str">
        <f t="shared" si="5"/>
        <v>C</v>
      </c>
    </row>
    <row r="110" spans="2:7" ht="78">
      <c r="B110" s="129" t="s">
        <v>687</v>
      </c>
      <c r="C110" s="133" t="s">
        <v>320</v>
      </c>
      <c r="D110" s="129">
        <v>10658.1464308</v>
      </c>
      <c r="E110" s="132">
        <f t="shared" si="7"/>
        <v>0.0007902394769640537</v>
      </c>
      <c r="F110" s="131">
        <f t="shared" si="6"/>
        <v>0.9557298256034654</v>
      </c>
      <c r="G110" s="130" t="str">
        <f t="shared" si="5"/>
        <v>C</v>
      </c>
    </row>
    <row r="111" spans="2:7" ht="15">
      <c r="B111" s="129" t="s">
        <v>694</v>
      </c>
      <c r="C111" s="133" t="s">
        <v>674</v>
      </c>
      <c r="D111" s="129">
        <v>10589.33295</v>
      </c>
      <c r="E111" s="132">
        <f t="shared" si="7"/>
        <v>0.0007851373581830317</v>
      </c>
      <c r="F111" s="131">
        <f t="shared" si="6"/>
        <v>0.9565149629616485</v>
      </c>
      <c r="G111" s="130" t="str">
        <f t="shared" si="5"/>
        <v>C</v>
      </c>
    </row>
    <row r="112" spans="2:7" ht="15">
      <c r="B112" s="129" t="s">
        <v>62</v>
      </c>
      <c r="C112" s="133" t="s">
        <v>61</v>
      </c>
      <c r="D112" s="129">
        <v>10493.7309</v>
      </c>
      <c r="E112" s="132">
        <f t="shared" si="7"/>
        <v>0.0007780490230321494</v>
      </c>
      <c r="F112" s="131">
        <f t="shared" si="6"/>
        <v>0.9572930119846806</v>
      </c>
      <c r="G112" s="130" t="str">
        <f t="shared" si="5"/>
        <v>C</v>
      </c>
    </row>
    <row r="113" spans="2:7" ht="78">
      <c r="B113" s="129" t="s">
        <v>697</v>
      </c>
      <c r="C113" s="133" t="s">
        <v>810</v>
      </c>
      <c r="D113" s="129">
        <v>10490.919075</v>
      </c>
      <c r="E113" s="132">
        <f t="shared" si="7"/>
        <v>0.0007778405425865352</v>
      </c>
      <c r="F113" s="131">
        <f t="shared" si="6"/>
        <v>0.9580708525272672</v>
      </c>
      <c r="G113" s="130" t="str">
        <f t="shared" si="5"/>
        <v>C</v>
      </c>
    </row>
    <row r="114" spans="2:7" ht="156">
      <c r="B114" s="129" t="s">
        <v>970</v>
      </c>
      <c r="C114" s="133" t="s">
        <v>898</v>
      </c>
      <c r="D114" s="129">
        <v>10372.51</v>
      </c>
      <c r="E114" s="132">
        <f t="shared" si="7"/>
        <v>0.0007690611993767821</v>
      </c>
      <c r="F114" s="131">
        <f t="shared" si="6"/>
        <v>0.958839913726644</v>
      </c>
      <c r="G114" s="130" t="str">
        <f t="shared" si="5"/>
        <v>C</v>
      </c>
    </row>
    <row r="115" spans="2:7" ht="117">
      <c r="B115" s="129" t="s">
        <v>761</v>
      </c>
      <c r="C115" s="133" t="s">
        <v>90</v>
      </c>
      <c r="D115" s="129">
        <v>10337.518399999999</v>
      </c>
      <c r="E115" s="132">
        <f t="shared" si="7"/>
        <v>0.0007664667760535833</v>
      </c>
      <c r="F115" s="131">
        <f t="shared" si="6"/>
        <v>0.9596063805026976</v>
      </c>
      <c r="G115" s="130" t="str">
        <f t="shared" si="5"/>
        <v>C</v>
      </c>
    </row>
    <row r="116" spans="2:7" ht="117">
      <c r="B116" s="129" t="s">
        <v>347</v>
      </c>
      <c r="C116" s="133" t="s">
        <v>346</v>
      </c>
      <c r="D116" s="129">
        <v>9782.751576</v>
      </c>
      <c r="E116" s="132">
        <f t="shared" si="7"/>
        <v>0.0007253340474237832</v>
      </c>
      <c r="F116" s="131">
        <f t="shared" si="6"/>
        <v>0.9603317145501215</v>
      </c>
      <c r="G116" s="130" t="str">
        <f t="shared" si="5"/>
        <v>C</v>
      </c>
    </row>
    <row r="117" spans="2:7" ht="117">
      <c r="B117" s="129" t="s">
        <v>841</v>
      </c>
      <c r="C117" s="133" t="s">
        <v>346</v>
      </c>
      <c r="D117" s="129">
        <v>9782.751576</v>
      </c>
      <c r="E117" s="132">
        <f t="shared" si="7"/>
        <v>0.0007253340474237832</v>
      </c>
      <c r="F117" s="131">
        <f t="shared" si="6"/>
        <v>0.9610570485975453</v>
      </c>
      <c r="G117" s="130" t="str">
        <f t="shared" si="5"/>
        <v>C</v>
      </c>
    </row>
    <row r="118" spans="2:7" ht="117">
      <c r="B118" s="129" t="s">
        <v>842</v>
      </c>
      <c r="C118" s="133" t="s">
        <v>346</v>
      </c>
      <c r="D118" s="129">
        <v>9782.751576</v>
      </c>
      <c r="E118" s="132">
        <f t="shared" si="7"/>
        <v>0.0007253340474237832</v>
      </c>
      <c r="F118" s="131">
        <f t="shared" si="6"/>
        <v>0.9617823826449691</v>
      </c>
      <c r="G118" s="130" t="str">
        <f t="shared" si="5"/>
        <v>C</v>
      </c>
    </row>
    <row r="119" spans="2:7" ht="15">
      <c r="B119" s="129" t="s">
        <v>944</v>
      </c>
      <c r="C119" s="133" t="s">
        <v>909</v>
      </c>
      <c r="D119" s="129">
        <v>9417.98914</v>
      </c>
      <c r="E119" s="132">
        <f t="shared" si="7"/>
        <v>0.0006982890374389525</v>
      </c>
      <c r="F119" s="131">
        <f t="shared" si="6"/>
        <v>0.962480671682408</v>
      </c>
      <c r="G119" s="130" t="str">
        <f t="shared" si="5"/>
        <v>C</v>
      </c>
    </row>
    <row r="120" spans="2:7" ht="78">
      <c r="B120" s="129" t="s">
        <v>715</v>
      </c>
      <c r="C120" s="133" t="s">
        <v>628</v>
      </c>
      <c r="D120" s="129">
        <v>9369.0009</v>
      </c>
      <c r="E120" s="132">
        <f t="shared" si="7"/>
        <v>0.000694656844786474</v>
      </c>
      <c r="F120" s="131">
        <f t="shared" si="6"/>
        <v>0.9631753285271945</v>
      </c>
      <c r="G120" s="130" t="str">
        <f t="shared" si="5"/>
        <v>C</v>
      </c>
    </row>
    <row r="121" spans="2:7" ht="15">
      <c r="B121" s="129" t="s">
        <v>866</v>
      </c>
      <c r="C121" s="133" t="s">
        <v>942</v>
      </c>
      <c r="D121" s="129">
        <v>9356.12899</v>
      </c>
      <c r="E121" s="132">
        <f t="shared" si="7"/>
        <v>0.0006937024676354403</v>
      </c>
      <c r="F121" s="131">
        <f t="shared" si="6"/>
        <v>0.9638690309948299</v>
      </c>
      <c r="G121" s="130" t="str">
        <f t="shared" si="5"/>
        <v>C</v>
      </c>
    </row>
    <row r="122" spans="2:7" ht="78">
      <c r="B122" s="129" t="s">
        <v>741</v>
      </c>
      <c r="C122" s="133" t="s">
        <v>534</v>
      </c>
      <c r="D122" s="129">
        <v>9236.895113</v>
      </c>
      <c r="E122" s="132">
        <f t="shared" si="7"/>
        <v>0.0006848619701616405</v>
      </c>
      <c r="F122" s="131">
        <f t="shared" si="6"/>
        <v>0.9645538929649915</v>
      </c>
      <c r="G122" s="130" t="str">
        <f t="shared" si="5"/>
        <v>C</v>
      </c>
    </row>
    <row r="123" spans="2:7" ht="117">
      <c r="B123" s="129" t="s">
        <v>702</v>
      </c>
      <c r="C123" s="133" t="s">
        <v>235</v>
      </c>
      <c r="D123" s="129">
        <v>9109.863108000001</v>
      </c>
      <c r="E123" s="132">
        <f t="shared" si="7"/>
        <v>0.0006754432869186708</v>
      </c>
      <c r="F123" s="131">
        <f t="shared" si="6"/>
        <v>0.9652293362519102</v>
      </c>
      <c r="G123" s="130" t="str">
        <f t="shared" si="5"/>
        <v>C</v>
      </c>
    </row>
    <row r="124" spans="2:7" ht="15">
      <c r="B124" s="129" t="s">
        <v>757</v>
      </c>
      <c r="C124" s="133" t="s">
        <v>109</v>
      </c>
      <c r="D124" s="129">
        <v>9035.331</v>
      </c>
      <c r="E124" s="132">
        <f t="shared" si="7"/>
        <v>0.0006699171652402573</v>
      </c>
      <c r="F124" s="131">
        <f t="shared" si="6"/>
        <v>0.9658992534171504</v>
      </c>
      <c r="G124" s="130" t="str">
        <f t="shared" si="5"/>
        <v>C</v>
      </c>
    </row>
    <row r="125" spans="2:7" ht="15">
      <c r="B125" s="129" t="s">
        <v>497</v>
      </c>
      <c r="C125" s="133" t="s">
        <v>167</v>
      </c>
      <c r="D125" s="129">
        <v>8840.3778</v>
      </c>
      <c r="E125" s="132">
        <f t="shared" si="7"/>
        <v>0.0006554625210110069</v>
      </c>
      <c r="F125" s="131">
        <f t="shared" si="6"/>
        <v>0.9665547159381614</v>
      </c>
      <c r="G125" s="130" t="str">
        <f t="shared" si="5"/>
        <v>C</v>
      </c>
    </row>
    <row r="126" spans="2:7" ht="15">
      <c r="B126" s="129" t="s">
        <v>705</v>
      </c>
      <c r="C126" s="133" t="s">
        <v>508</v>
      </c>
      <c r="D126" s="129">
        <v>8590.125375</v>
      </c>
      <c r="E126" s="132">
        <f t="shared" si="7"/>
        <v>0.0006369077613513441</v>
      </c>
      <c r="F126" s="131">
        <f t="shared" si="6"/>
        <v>0.9671916236995128</v>
      </c>
      <c r="G126" s="130" t="str">
        <f t="shared" si="5"/>
        <v>C</v>
      </c>
    </row>
    <row r="127" spans="2:7" ht="117">
      <c r="B127" s="129" t="s">
        <v>767</v>
      </c>
      <c r="C127" s="133" t="s">
        <v>84</v>
      </c>
      <c r="D127" s="129">
        <v>8472.966</v>
      </c>
      <c r="E127" s="132">
        <f t="shared" si="7"/>
        <v>0.0006282210761174196</v>
      </c>
      <c r="F127" s="131">
        <f t="shared" si="6"/>
        <v>0.9678198447756302</v>
      </c>
      <c r="G127" s="130" t="str">
        <f t="shared" si="5"/>
        <v>C</v>
      </c>
    </row>
    <row r="128" spans="2:7" ht="15">
      <c r="B128" s="129" t="s">
        <v>983</v>
      </c>
      <c r="C128" s="133" t="s">
        <v>4</v>
      </c>
      <c r="D128" s="129">
        <v>8147.294180000001</v>
      </c>
      <c r="E128" s="132">
        <f t="shared" si="7"/>
        <v>0.0006040744076165052</v>
      </c>
      <c r="F128" s="131">
        <f t="shared" si="6"/>
        <v>0.9684239191832467</v>
      </c>
      <c r="G128" s="130" t="str">
        <f t="shared" si="5"/>
        <v>C</v>
      </c>
    </row>
    <row r="129" spans="2:7" ht="15">
      <c r="B129" s="129" t="s">
        <v>566</v>
      </c>
      <c r="C129" s="133" t="s">
        <v>160</v>
      </c>
      <c r="D129" s="129">
        <v>7927.5934958220005</v>
      </c>
      <c r="E129" s="132">
        <f t="shared" si="7"/>
        <v>0.0005877848815829963</v>
      </c>
      <c r="F129" s="131">
        <f t="shared" si="6"/>
        <v>0.9690117040648296</v>
      </c>
      <c r="G129" s="130" t="str">
        <f t="shared" si="5"/>
        <v>C</v>
      </c>
    </row>
    <row r="130" spans="2:7" ht="78">
      <c r="B130" s="129" t="s">
        <v>489</v>
      </c>
      <c r="C130" s="133" t="s">
        <v>177</v>
      </c>
      <c r="D130" s="129">
        <v>7604.149565999999</v>
      </c>
      <c r="E130" s="132">
        <f t="shared" si="7"/>
        <v>0.0005638033981619103</v>
      </c>
      <c r="F130" s="131">
        <f t="shared" si="6"/>
        <v>0.9695755074629915</v>
      </c>
      <c r="G130" s="130" t="str">
        <f t="shared" si="5"/>
        <v>C</v>
      </c>
    </row>
    <row r="131" spans="2:7" ht="156">
      <c r="B131" s="129" t="s">
        <v>978</v>
      </c>
      <c r="C131" s="133" t="s">
        <v>906</v>
      </c>
      <c r="D131" s="129">
        <v>7248.26</v>
      </c>
      <c r="E131" s="132">
        <f t="shared" si="7"/>
        <v>0.0005374162598054622</v>
      </c>
      <c r="F131" s="131">
        <f t="shared" si="6"/>
        <v>0.9701129237227969</v>
      </c>
      <c r="G131" s="130" t="str">
        <f t="shared" si="5"/>
        <v>C</v>
      </c>
    </row>
    <row r="132" spans="2:7" ht="117">
      <c r="B132" s="129" t="s">
        <v>722</v>
      </c>
      <c r="C132" s="133" t="s">
        <v>552</v>
      </c>
      <c r="D132" s="129">
        <v>7123.589927999999</v>
      </c>
      <c r="E132" s="132">
        <f t="shared" si="7"/>
        <v>0.0005281727001368083</v>
      </c>
      <c r="F132" s="131">
        <f t="shared" si="6"/>
        <v>0.9706410964229337</v>
      </c>
      <c r="G132" s="130" t="str">
        <f t="shared" si="5"/>
        <v>C</v>
      </c>
    </row>
    <row r="133" spans="2:7" ht="15">
      <c r="B133" s="129" t="s">
        <v>610</v>
      </c>
      <c r="C133" s="133" t="s">
        <v>917</v>
      </c>
      <c r="D133" s="129">
        <v>7073.102048000001</v>
      </c>
      <c r="E133" s="132">
        <f aca="true" t="shared" si="8" ref="E133:E164">D133/$D$307</f>
        <v>0.0005244293179133358</v>
      </c>
      <c r="F133" s="131">
        <f t="shared" si="6"/>
        <v>0.971165525740847</v>
      </c>
      <c r="G133" s="130" t="str">
        <f aca="true" t="shared" si="9" ref="G133:G196">IF(F133&lt;=$E$310,"A",IF(F133&lt;=$E$311,"B","C"))</f>
        <v>C</v>
      </c>
    </row>
    <row r="134" spans="2:7" ht="15">
      <c r="B134" s="129" t="s">
        <v>60</v>
      </c>
      <c r="C134" s="133" t="s">
        <v>602</v>
      </c>
      <c r="D134" s="129">
        <v>7060.305120000001</v>
      </c>
      <c r="E134" s="132">
        <f t="shared" si="8"/>
        <v>0.0005234805002408517</v>
      </c>
      <c r="F134" s="131">
        <f aca="true" t="shared" si="10" ref="F134:F197">E134+F133</f>
        <v>0.9716890062410879</v>
      </c>
      <c r="G134" s="130" t="str">
        <f t="shared" si="9"/>
        <v>C</v>
      </c>
    </row>
    <row r="135" spans="2:7" ht="15">
      <c r="B135" s="129" t="s">
        <v>956</v>
      </c>
      <c r="C135" s="133" t="s">
        <v>582</v>
      </c>
      <c r="D135" s="129">
        <v>6995.820599999999</v>
      </c>
      <c r="E135" s="132">
        <f t="shared" si="8"/>
        <v>0.0005186993486880995</v>
      </c>
      <c r="F135" s="131">
        <f t="shared" si="10"/>
        <v>0.972207705589776</v>
      </c>
      <c r="G135" s="130" t="str">
        <f t="shared" si="9"/>
        <v>C</v>
      </c>
    </row>
    <row r="136" spans="2:7" ht="15">
      <c r="B136" s="129" t="s">
        <v>713</v>
      </c>
      <c r="C136" s="133" t="s">
        <v>510</v>
      </c>
      <c r="D136" s="129">
        <v>6844.744366999999</v>
      </c>
      <c r="E136" s="132">
        <f t="shared" si="8"/>
        <v>0.0005074979259901888</v>
      </c>
      <c r="F136" s="131">
        <f t="shared" si="10"/>
        <v>0.9727152035157661</v>
      </c>
      <c r="G136" s="130" t="str">
        <f t="shared" si="9"/>
        <v>C</v>
      </c>
    </row>
    <row r="137" spans="2:7" ht="117">
      <c r="B137" s="129" t="s">
        <v>737</v>
      </c>
      <c r="C137" s="133" t="s">
        <v>533</v>
      </c>
      <c r="D137" s="129">
        <v>6755.328332000001</v>
      </c>
      <c r="E137" s="132">
        <f t="shared" si="8"/>
        <v>0.0005008682478196577</v>
      </c>
      <c r="F137" s="131">
        <f t="shared" si="10"/>
        <v>0.9732160717635858</v>
      </c>
      <c r="G137" s="130" t="str">
        <f t="shared" si="9"/>
        <v>C</v>
      </c>
    </row>
    <row r="138" spans="2:7" ht="15">
      <c r="B138" s="129" t="s">
        <v>500</v>
      </c>
      <c r="C138" s="133" t="s">
        <v>164</v>
      </c>
      <c r="D138" s="129">
        <v>6242.50144</v>
      </c>
      <c r="E138" s="132">
        <f t="shared" si="8"/>
        <v>0.0004628451208586629</v>
      </c>
      <c r="F138" s="131">
        <f t="shared" si="10"/>
        <v>0.9736789168844445</v>
      </c>
      <c r="G138" s="130" t="str">
        <f t="shared" si="9"/>
        <v>C</v>
      </c>
    </row>
    <row r="139" spans="2:7" ht="15">
      <c r="B139" s="129" t="s">
        <v>955</v>
      </c>
      <c r="C139" s="133" t="s">
        <v>79</v>
      </c>
      <c r="D139" s="129">
        <v>6098.536</v>
      </c>
      <c r="E139" s="132">
        <f t="shared" si="8"/>
        <v>0.00045217092204321647</v>
      </c>
      <c r="F139" s="131">
        <f t="shared" si="10"/>
        <v>0.9741310878064877</v>
      </c>
      <c r="G139" s="130" t="str">
        <f t="shared" si="9"/>
        <v>C</v>
      </c>
    </row>
    <row r="140" spans="2:7" ht="78">
      <c r="B140" s="129" t="s">
        <v>141</v>
      </c>
      <c r="C140" s="133" t="s">
        <v>139</v>
      </c>
      <c r="D140" s="129">
        <v>5989.437190000001</v>
      </c>
      <c r="E140" s="132">
        <f t="shared" si="8"/>
        <v>0.00044408188075338605</v>
      </c>
      <c r="F140" s="131">
        <f t="shared" si="10"/>
        <v>0.9745751696872411</v>
      </c>
      <c r="G140" s="130" t="str">
        <f t="shared" si="9"/>
        <v>C</v>
      </c>
    </row>
    <row r="141" spans="2:7" ht="117">
      <c r="B141" s="129" t="s">
        <v>765</v>
      </c>
      <c r="C141" s="133" t="s">
        <v>922</v>
      </c>
      <c r="D141" s="129">
        <v>5898.584000000001</v>
      </c>
      <c r="E141" s="132">
        <f t="shared" si="8"/>
        <v>0.00043734564591065207</v>
      </c>
      <c r="F141" s="131">
        <f t="shared" si="10"/>
        <v>0.9750125153331518</v>
      </c>
      <c r="G141" s="130" t="str">
        <f t="shared" si="9"/>
        <v>C</v>
      </c>
    </row>
    <row r="142" spans="2:7" ht="156">
      <c r="B142" s="129" t="s">
        <v>971</v>
      </c>
      <c r="C142" s="133" t="s">
        <v>899</v>
      </c>
      <c r="D142" s="129">
        <v>5623.65</v>
      </c>
      <c r="E142" s="132">
        <f t="shared" si="8"/>
        <v>0.00041696089122837584</v>
      </c>
      <c r="F142" s="131">
        <f t="shared" si="10"/>
        <v>0.9754294762243801</v>
      </c>
      <c r="G142" s="130" t="str">
        <f t="shared" si="9"/>
        <v>C</v>
      </c>
    </row>
    <row r="143" spans="2:7" ht="156">
      <c r="B143" s="129" t="s">
        <v>975</v>
      </c>
      <c r="C143" s="133" t="s">
        <v>903</v>
      </c>
      <c r="D143" s="129">
        <v>5623.65</v>
      </c>
      <c r="E143" s="132">
        <f t="shared" si="8"/>
        <v>0.00041696089122837584</v>
      </c>
      <c r="F143" s="131">
        <f t="shared" si="10"/>
        <v>0.9758464371156085</v>
      </c>
      <c r="G143" s="130" t="str">
        <f t="shared" si="9"/>
        <v>C</v>
      </c>
    </row>
    <row r="144" spans="2:7" ht="78">
      <c r="B144" s="129" t="s">
        <v>614</v>
      </c>
      <c r="C144" s="133" t="s">
        <v>929</v>
      </c>
      <c r="D144" s="129">
        <v>5619.650960000001</v>
      </c>
      <c r="E144" s="132">
        <f t="shared" si="8"/>
        <v>0.00041666438570572465</v>
      </c>
      <c r="F144" s="131">
        <f t="shared" si="10"/>
        <v>0.9762631015013142</v>
      </c>
      <c r="G144" s="130" t="str">
        <f t="shared" si="9"/>
        <v>C</v>
      </c>
    </row>
    <row r="145" spans="2:7" ht="117">
      <c r="B145" s="129" t="s">
        <v>699</v>
      </c>
      <c r="C145" s="133" t="s">
        <v>506</v>
      </c>
      <c r="D145" s="129">
        <v>5511.102018</v>
      </c>
      <c r="E145" s="132">
        <f t="shared" si="8"/>
        <v>0.0004086161139252586</v>
      </c>
      <c r="F145" s="131">
        <f t="shared" si="10"/>
        <v>0.9766717176152395</v>
      </c>
      <c r="G145" s="130" t="str">
        <f t="shared" si="9"/>
        <v>C</v>
      </c>
    </row>
    <row r="146" spans="2:7" ht="15">
      <c r="B146" s="129" t="s">
        <v>505</v>
      </c>
      <c r="C146" s="133" t="s">
        <v>160</v>
      </c>
      <c r="D146" s="129">
        <v>5413.462957000001</v>
      </c>
      <c r="E146" s="132">
        <f t="shared" si="8"/>
        <v>0.0004013767462737758</v>
      </c>
      <c r="F146" s="131">
        <f t="shared" si="10"/>
        <v>0.9770730943615134</v>
      </c>
      <c r="G146" s="130" t="str">
        <f t="shared" si="9"/>
        <v>C</v>
      </c>
    </row>
    <row r="147" spans="2:7" ht="156">
      <c r="B147" s="129" t="s">
        <v>972</v>
      </c>
      <c r="C147" s="133" t="s">
        <v>900</v>
      </c>
      <c r="D147" s="129">
        <v>5373.71</v>
      </c>
      <c r="E147" s="132">
        <f t="shared" si="8"/>
        <v>0.00039842929606267026</v>
      </c>
      <c r="F147" s="131">
        <f t="shared" si="10"/>
        <v>0.9774715236575761</v>
      </c>
      <c r="G147" s="130" t="str">
        <f t="shared" si="9"/>
        <v>C</v>
      </c>
    </row>
    <row r="148" spans="2:7" ht="156">
      <c r="B148" s="129" t="s">
        <v>974</v>
      </c>
      <c r="C148" s="133" t="s">
        <v>902</v>
      </c>
      <c r="D148" s="129">
        <v>5373.71</v>
      </c>
      <c r="E148" s="132">
        <f t="shared" si="8"/>
        <v>0.00039842929606267026</v>
      </c>
      <c r="F148" s="131">
        <f t="shared" si="10"/>
        <v>0.9778699529536388</v>
      </c>
      <c r="G148" s="130" t="str">
        <f t="shared" si="9"/>
        <v>C</v>
      </c>
    </row>
    <row r="149" spans="2:7" ht="156">
      <c r="B149" s="129" t="s">
        <v>976</v>
      </c>
      <c r="C149" s="133" t="s">
        <v>904</v>
      </c>
      <c r="D149" s="129">
        <v>5373.71</v>
      </c>
      <c r="E149" s="132">
        <f t="shared" si="8"/>
        <v>0.00039842929606267026</v>
      </c>
      <c r="F149" s="131">
        <f t="shared" si="10"/>
        <v>0.9782683822497015</v>
      </c>
      <c r="G149" s="130" t="str">
        <f t="shared" si="9"/>
        <v>C</v>
      </c>
    </row>
    <row r="150" spans="2:7" ht="15">
      <c r="B150" s="129" t="s">
        <v>728</v>
      </c>
      <c r="C150" s="133" t="s">
        <v>206</v>
      </c>
      <c r="D150" s="129">
        <v>5365.124561</v>
      </c>
      <c r="E150" s="132">
        <f t="shared" si="8"/>
        <v>0.0003977927357687282</v>
      </c>
      <c r="F150" s="131">
        <f t="shared" si="10"/>
        <v>0.9786661749854701</v>
      </c>
      <c r="G150" s="130" t="str">
        <f t="shared" si="9"/>
        <v>C</v>
      </c>
    </row>
    <row r="151" spans="2:7" ht="78">
      <c r="B151" s="129" t="s">
        <v>738</v>
      </c>
      <c r="C151" s="133" t="s">
        <v>197</v>
      </c>
      <c r="D151" s="129">
        <v>5338.643418</v>
      </c>
      <c r="E151" s="132">
        <f t="shared" si="8"/>
        <v>0.00039582931326092175</v>
      </c>
      <c r="F151" s="131">
        <f t="shared" si="10"/>
        <v>0.979062004298731</v>
      </c>
      <c r="G151" s="130" t="str">
        <f t="shared" si="9"/>
        <v>C</v>
      </c>
    </row>
    <row r="152" spans="2:7" ht="15">
      <c r="B152" s="129" t="s">
        <v>951</v>
      </c>
      <c r="C152" s="133" t="s">
        <v>915</v>
      </c>
      <c r="D152" s="129">
        <v>5283.681612</v>
      </c>
      <c r="E152" s="132">
        <f t="shared" si="8"/>
        <v>0.0003917542154839831</v>
      </c>
      <c r="F152" s="131">
        <f t="shared" si="10"/>
        <v>0.979453758514215</v>
      </c>
      <c r="G152" s="130" t="str">
        <f t="shared" si="9"/>
        <v>C</v>
      </c>
    </row>
    <row r="153" spans="2:7" ht="15">
      <c r="B153" s="129" t="s">
        <v>771</v>
      </c>
      <c r="C153" s="133" t="s">
        <v>925</v>
      </c>
      <c r="D153" s="129">
        <v>5226.49534</v>
      </c>
      <c r="E153" s="132">
        <f t="shared" si="8"/>
        <v>0.0003875141865100697</v>
      </c>
      <c r="F153" s="131">
        <f t="shared" si="10"/>
        <v>0.9798412727007251</v>
      </c>
      <c r="G153" s="130" t="str">
        <f t="shared" si="9"/>
        <v>C</v>
      </c>
    </row>
    <row r="154" spans="2:7" ht="15">
      <c r="B154" s="129" t="s">
        <v>550</v>
      </c>
      <c r="C154" s="133" t="s">
        <v>548</v>
      </c>
      <c r="D154" s="129">
        <v>5113.36112373</v>
      </c>
      <c r="E154" s="132">
        <f t="shared" si="8"/>
        <v>0.00037912594335049127</v>
      </c>
      <c r="F154" s="131">
        <f t="shared" si="10"/>
        <v>0.9802203986440756</v>
      </c>
      <c r="G154" s="130" t="str">
        <f t="shared" si="9"/>
        <v>C</v>
      </c>
    </row>
    <row r="155" spans="2:7" ht="15">
      <c r="B155" s="129" t="s">
        <v>963</v>
      </c>
      <c r="C155" s="133" t="s">
        <v>73</v>
      </c>
      <c r="D155" s="129">
        <v>5091.202818</v>
      </c>
      <c r="E155" s="132">
        <f t="shared" si="8"/>
        <v>0.0003774830340468732</v>
      </c>
      <c r="F155" s="131">
        <f t="shared" si="10"/>
        <v>0.9805978816781225</v>
      </c>
      <c r="G155" s="130" t="str">
        <f t="shared" si="9"/>
        <v>C</v>
      </c>
    </row>
    <row r="156" spans="2:7" ht="15">
      <c r="B156" s="129" t="s">
        <v>770</v>
      </c>
      <c r="C156" s="133" t="s">
        <v>80</v>
      </c>
      <c r="D156" s="129">
        <v>5088.778399999999</v>
      </c>
      <c r="E156" s="132">
        <f t="shared" si="8"/>
        <v>0.00037730327757376584</v>
      </c>
      <c r="F156" s="131">
        <f t="shared" si="10"/>
        <v>0.9809751849556962</v>
      </c>
      <c r="G156" s="130" t="str">
        <f t="shared" si="9"/>
        <v>C</v>
      </c>
    </row>
    <row r="157" spans="2:7" ht="15">
      <c r="B157" s="129" t="s">
        <v>859</v>
      </c>
      <c r="C157" s="133" t="s">
        <v>151</v>
      </c>
      <c r="D157" s="129">
        <v>5048.788</v>
      </c>
      <c r="E157" s="132">
        <f t="shared" si="8"/>
        <v>0.00037433822234725296</v>
      </c>
      <c r="F157" s="131">
        <f t="shared" si="10"/>
        <v>0.9813495231780435</v>
      </c>
      <c r="G157" s="130" t="str">
        <f t="shared" si="9"/>
        <v>C</v>
      </c>
    </row>
    <row r="158" spans="2:7" ht="15">
      <c r="B158" s="129" t="s">
        <v>668</v>
      </c>
      <c r="C158" s="133" t="s">
        <v>525</v>
      </c>
      <c r="D158" s="129">
        <v>5038.590448</v>
      </c>
      <c r="E158" s="132">
        <f t="shared" si="8"/>
        <v>0.0003735821332644922</v>
      </c>
      <c r="F158" s="131">
        <f t="shared" si="10"/>
        <v>0.9817231053113079</v>
      </c>
      <c r="G158" s="130" t="str">
        <f t="shared" si="9"/>
        <v>C</v>
      </c>
    </row>
    <row r="159" spans="2:7" ht="15">
      <c r="B159" s="129" t="s">
        <v>640</v>
      </c>
      <c r="C159" s="133" t="s">
        <v>67</v>
      </c>
      <c r="D159" s="129">
        <v>4991.3018</v>
      </c>
      <c r="E159" s="132">
        <f t="shared" si="8"/>
        <v>0.0003700759554591407</v>
      </c>
      <c r="F159" s="131">
        <f t="shared" si="10"/>
        <v>0.982093181266767</v>
      </c>
      <c r="G159" s="130" t="str">
        <f t="shared" si="9"/>
        <v>C</v>
      </c>
    </row>
    <row r="160" spans="2:7" ht="78">
      <c r="B160" s="129" t="s">
        <v>723</v>
      </c>
      <c r="C160" s="133" t="s">
        <v>210</v>
      </c>
      <c r="D160" s="129">
        <v>4908.32172</v>
      </c>
      <c r="E160" s="132">
        <f t="shared" si="8"/>
        <v>0.00036392346586412646</v>
      </c>
      <c r="F160" s="131">
        <f t="shared" si="10"/>
        <v>0.9824571047326311</v>
      </c>
      <c r="G160" s="130" t="str">
        <f t="shared" si="9"/>
        <v>C</v>
      </c>
    </row>
    <row r="161" spans="2:7" ht="15">
      <c r="B161" s="129" t="s">
        <v>875</v>
      </c>
      <c r="C161" s="133" t="s">
        <v>127</v>
      </c>
      <c r="D161" s="129">
        <v>4903.8228</v>
      </c>
      <c r="E161" s="132">
        <f t="shared" si="8"/>
        <v>0.00036358989715114373</v>
      </c>
      <c r="F161" s="131">
        <f t="shared" si="10"/>
        <v>0.9828206946297823</v>
      </c>
      <c r="G161" s="130" t="str">
        <f t="shared" si="9"/>
        <v>C</v>
      </c>
    </row>
    <row r="162" spans="2:7" ht="78">
      <c r="B162" s="129" t="s">
        <v>35</v>
      </c>
      <c r="C162" s="133" t="s">
        <v>33</v>
      </c>
      <c r="D162" s="129">
        <v>4612.592712</v>
      </c>
      <c r="E162" s="132">
        <f t="shared" si="8"/>
        <v>0.0003419968824640636</v>
      </c>
      <c r="F162" s="131">
        <f t="shared" si="10"/>
        <v>0.9831626915122463</v>
      </c>
      <c r="G162" s="130" t="str">
        <f t="shared" si="9"/>
        <v>C</v>
      </c>
    </row>
    <row r="163" spans="2:7" ht="78">
      <c r="B163" s="129" t="s">
        <v>852</v>
      </c>
      <c r="C163" s="133" t="s">
        <v>572</v>
      </c>
      <c r="D163" s="129">
        <v>4521.4146</v>
      </c>
      <c r="E163" s="132">
        <f t="shared" si="8"/>
        <v>0.0003352365565476142</v>
      </c>
      <c r="F163" s="131">
        <f t="shared" si="10"/>
        <v>0.983497928068794</v>
      </c>
      <c r="G163" s="130" t="str">
        <f t="shared" si="9"/>
        <v>C</v>
      </c>
    </row>
    <row r="164" spans="2:7" ht="156">
      <c r="B164" s="129" t="s">
        <v>480</v>
      </c>
      <c r="C164" s="133" t="s">
        <v>244</v>
      </c>
      <c r="D164" s="129">
        <v>4507.118032</v>
      </c>
      <c r="E164" s="132">
        <f t="shared" si="8"/>
        <v>0.00033417654930413586</v>
      </c>
      <c r="F164" s="131">
        <f t="shared" si="10"/>
        <v>0.9838321046180981</v>
      </c>
      <c r="G164" s="130" t="str">
        <f t="shared" si="9"/>
        <v>C</v>
      </c>
    </row>
    <row r="165" spans="2:7" ht="15">
      <c r="B165" s="129" t="s">
        <v>821</v>
      </c>
      <c r="C165" s="133" t="s">
        <v>159</v>
      </c>
      <c r="D165" s="129">
        <v>4491.396806</v>
      </c>
      <c r="E165" s="132">
        <f aca="true" t="shared" si="11" ref="E165:E196">D165/$D$307</f>
        <v>0.0003330109119682129</v>
      </c>
      <c r="F165" s="131">
        <f t="shared" si="10"/>
        <v>0.9841651155300664</v>
      </c>
      <c r="G165" s="130" t="str">
        <f t="shared" si="9"/>
        <v>C</v>
      </c>
    </row>
    <row r="166" spans="2:7" ht="117">
      <c r="B166" s="129" t="s">
        <v>456</v>
      </c>
      <c r="C166" s="133" t="s">
        <v>331</v>
      </c>
      <c r="D166" s="129">
        <v>4448.907006</v>
      </c>
      <c r="E166" s="132">
        <f t="shared" si="11"/>
        <v>0.000329860540790043</v>
      </c>
      <c r="F166" s="131">
        <f t="shared" si="10"/>
        <v>0.9844949760708565</v>
      </c>
      <c r="G166" s="130" t="str">
        <f t="shared" si="9"/>
        <v>C</v>
      </c>
    </row>
    <row r="167" spans="2:7" ht="15">
      <c r="B167" s="129" t="s">
        <v>877</v>
      </c>
      <c r="C167" s="133" t="s">
        <v>125</v>
      </c>
      <c r="D167" s="129">
        <v>3959.0496</v>
      </c>
      <c r="E167" s="132">
        <f t="shared" si="11"/>
        <v>0.0002935404674247766</v>
      </c>
      <c r="F167" s="131">
        <f t="shared" si="10"/>
        <v>0.9847885165382813</v>
      </c>
      <c r="G167" s="130" t="str">
        <f t="shared" si="9"/>
        <v>C</v>
      </c>
    </row>
    <row r="168" spans="2:7" ht="15">
      <c r="B168" s="129" t="s">
        <v>945</v>
      </c>
      <c r="C168" s="133" t="s">
        <v>143</v>
      </c>
      <c r="D168" s="129">
        <v>3843.82726</v>
      </c>
      <c r="E168" s="132">
        <f t="shared" si="11"/>
        <v>0.00028499740205338635</v>
      </c>
      <c r="F168" s="131">
        <f t="shared" si="10"/>
        <v>0.9850735139403346</v>
      </c>
      <c r="G168" s="130" t="str">
        <f t="shared" si="9"/>
        <v>C</v>
      </c>
    </row>
    <row r="169" spans="2:7" ht="15">
      <c r="B169" s="129" t="s">
        <v>708</v>
      </c>
      <c r="C169" s="133" t="s">
        <v>574</v>
      </c>
      <c r="D169" s="129">
        <v>3809.58548</v>
      </c>
      <c r="E169" s="132">
        <f t="shared" si="11"/>
        <v>0.0002824585735156847</v>
      </c>
      <c r="F169" s="131">
        <f t="shared" si="10"/>
        <v>0.9853559725138503</v>
      </c>
      <c r="G169" s="130" t="str">
        <f t="shared" si="9"/>
        <v>C</v>
      </c>
    </row>
    <row r="170" spans="2:7" ht="15">
      <c r="B170" s="129" t="s">
        <v>959</v>
      </c>
      <c r="C170" s="133" t="s">
        <v>932</v>
      </c>
      <c r="D170" s="129">
        <v>3710.009384</v>
      </c>
      <c r="E170" s="132">
        <f t="shared" si="11"/>
        <v>0.00027507558600166755</v>
      </c>
      <c r="F170" s="131">
        <f t="shared" si="10"/>
        <v>0.985631048099852</v>
      </c>
      <c r="G170" s="130" t="str">
        <f t="shared" si="9"/>
        <v>C</v>
      </c>
    </row>
    <row r="171" spans="2:7" ht="15">
      <c r="B171" s="129" t="s">
        <v>152</v>
      </c>
      <c r="C171" s="133" t="s">
        <v>938</v>
      </c>
      <c r="D171" s="129">
        <v>3656.422248</v>
      </c>
      <c r="E171" s="132">
        <f t="shared" si="11"/>
        <v>0.00027110241199814026</v>
      </c>
      <c r="F171" s="131">
        <f t="shared" si="10"/>
        <v>0.9859021505118502</v>
      </c>
      <c r="G171" s="130" t="str">
        <f t="shared" si="9"/>
        <v>C</v>
      </c>
    </row>
    <row r="172" spans="2:7" ht="15">
      <c r="B172" s="129" t="s">
        <v>710</v>
      </c>
      <c r="C172" s="133" t="s">
        <v>575</v>
      </c>
      <c r="D172" s="129">
        <v>3620.030984</v>
      </c>
      <c r="E172" s="132">
        <f t="shared" si="11"/>
        <v>0.00026840421174201354</v>
      </c>
      <c r="F172" s="131">
        <f t="shared" si="10"/>
        <v>0.9861705547235922</v>
      </c>
      <c r="G172" s="130" t="str">
        <f t="shared" si="9"/>
        <v>C</v>
      </c>
    </row>
    <row r="173" spans="2:7" ht="15">
      <c r="B173" s="129" t="s">
        <v>862</v>
      </c>
      <c r="C173" s="133" t="s">
        <v>148</v>
      </c>
      <c r="D173" s="129">
        <v>3617.031704</v>
      </c>
      <c r="E173" s="132">
        <f t="shared" si="11"/>
        <v>0.00026818183260002504</v>
      </c>
      <c r="F173" s="131">
        <f t="shared" si="10"/>
        <v>0.9864387365561922</v>
      </c>
      <c r="G173" s="130" t="str">
        <f t="shared" si="9"/>
        <v>C</v>
      </c>
    </row>
    <row r="174" spans="2:7" ht="78">
      <c r="B174" s="129" t="s">
        <v>51</v>
      </c>
      <c r="C174" s="133" t="s">
        <v>49</v>
      </c>
      <c r="D174" s="129">
        <v>3469.1672</v>
      </c>
      <c r="E174" s="132">
        <f t="shared" si="11"/>
        <v>0.0002572185408999936</v>
      </c>
      <c r="F174" s="131">
        <f t="shared" si="10"/>
        <v>0.9866959550970922</v>
      </c>
      <c r="G174" s="130" t="str">
        <f t="shared" si="9"/>
        <v>C</v>
      </c>
    </row>
    <row r="175" spans="2:7" ht="117">
      <c r="B175" s="129" t="s">
        <v>240</v>
      </c>
      <c r="C175" s="133" t="s">
        <v>239</v>
      </c>
      <c r="D175" s="129">
        <v>3417.854518</v>
      </c>
      <c r="E175" s="132">
        <f t="shared" si="11"/>
        <v>0.0002534140044124743</v>
      </c>
      <c r="F175" s="131">
        <f t="shared" si="10"/>
        <v>0.9869493691015047</v>
      </c>
      <c r="G175" s="130" t="str">
        <f t="shared" si="9"/>
        <v>C</v>
      </c>
    </row>
    <row r="176" spans="2:7" ht="15">
      <c r="B176" s="129" t="s">
        <v>481</v>
      </c>
      <c r="C176" s="133" t="s">
        <v>571</v>
      </c>
      <c r="D176" s="129">
        <v>3367.44162</v>
      </c>
      <c r="E176" s="132">
        <f t="shared" si="11"/>
        <v>0.00024967618166755144</v>
      </c>
      <c r="F176" s="131">
        <f t="shared" si="10"/>
        <v>0.9871990452831723</v>
      </c>
      <c r="G176" s="130" t="str">
        <f t="shared" si="9"/>
        <v>C</v>
      </c>
    </row>
    <row r="177" spans="2:7" ht="117">
      <c r="B177" s="129" t="s">
        <v>762</v>
      </c>
      <c r="C177" s="133" t="s">
        <v>88</v>
      </c>
      <c r="D177" s="129">
        <v>3360.94318</v>
      </c>
      <c r="E177" s="132">
        <f t="shared" si="11"/>
        <v>0.0002491943601932431</v>
      </c>
      <c r="F177" s="131">
        <f t="shared" si="10"/>
        <v>0.9874482396433655</v>
      </c>
      <c r="G177" s="130" t="str">
        <f t="shared" si="9"/>
        <v>C</v>
      </c>
    </row>
    <row r="178" spans="2:7" ht="15">
      <c r="B178" s="129" t="s">
        <v>847</v>
      </c>
      <c r="C178" s="133" t="s">
        <v>560</v>
      </c>
      <c r="D178" s="129">
        <v>3319.503128</v>
      </c>
      <c r="E178" s="132">
        <f t="shared" si="11"/>
        <v>0.0002461218217147691</v>
      </c>
      <c r="F178" s="131">
        <f t="shared" si="10"/>
        <v>0.9876943614650803</v>
      </c>
      <c r="G178" s="130" t="str">
        <f t="shared" si="9"/>
        <v>C</v>
      </c>
    </row>
    <row r="179" spans="2:7" ht="15">
      <c r="B179" s="129" t="s">
        <v>567</v>
      </c>
      <c r="C179" s="133" t="s">
        <v>569</v>
      </c>
      <c r="D179" s="129">
        <v>3256.5606128300005</v>
      </c>
      <c r="E179" s="132">
        <f t="shared" si="11"/>
        <v>0.00024145500083839195</v>
      </c>
      <c r="F179" s="131">
        <f t="shared" si="10"/>
        <v>0.9879358164659187</v>
      </c>
      <c r="G179" s="130" t="str">
        <f t="shared" si="9"/>
        <v>C</v>
      </c>
    </row>
    <row r="180" spans="2:7" ht="15">
      <c r="B180" s="129" t="s">
        <v>856</v>
      </c>
      <c r="C180" s="133" t="s">
        <v>940</v>
      </c>
      <c r="D180" s="129">
        <v>3223.701126</v>
      </c>
      <c r="E180" s="132">
        <f t="shared" si="11"/>
        <v>0.00023901866128775418</v>
      </c>
      <c r="F180" s="131">
        <f t="shared" si="10"/>
        <v>0.9881748351272064</v>
      </c>
      <c r="G180" s="130" t="str">
        <f t="shared" si="9"/>
        <v>C</v>
      </c>
    </row>
    <row r="181" spans="2:7" ht="15">
      <c r="B181" s="129" t="s">
        <v>957</v>
      </c>
      <c r="C181" s="133" t="s">
        <v>102</v>
      </c>
      <c r="D181" s="129">
        <v>3108.75372</v>
      </c>
      <c r="E181" s="132">
        <f t="shared" si="11"/>
        <v>0.00023049598067104618</v>
      </c>
      <c r="F181" s="131">
        <f t="shared" si="10"/>
        <v>0.9884053311078774</v>
      </c>
      <c r="G181" s="130" t="str">
        <f t="shared" si="9"/>
        <v>C</v>
      </c>
    </row>
    <row r="182" spans="2:7" ht="15">
      <c r="B182" s="129" t="s">
        <v>946</v>
      </c>
      <c r="C182" s="133" t="s">
        <v>102</v>
      </c>
      <c r="D182" s="129">
        <v>3101.7554</v>
      </c>
      <c r="E182" s="132">
        <f t="shared" si="11"/>
        <v>0.0002299770960064064</v>
      </c>
      <c r="F182" s="131">
        <f t="shared" si="10"/>
        <v>0.9886353082038838</v>
      </c>
      <c r="G182" s="130" t="str">
        <f t="shared" si="9"/>
        <v>C</v>
      </c>
    </row>
    <row r="183" spans="2:7" ht="15">
      <c r="B183" s="129" t="s">
        <v>756</v>
      </c>
      <c r="C183" s="133" t="s">
        <v>581</v>
      </c>
      <c r="D183" s="129">
        <v>2890.05622</v>
      </c>
      <c r="E183" s="132">
        <f t="shared" si="11"/>
        <v>0.00021428083490105377</v>
      </c>
      <c r="F183" s="131">
        <f t="shared" si="10"/>
        <v>0.9888495890387848</v>
      </c>
      <c r="G183" s="130" t="str">
        <f t="shared" si="9"/>
        <v>C</v>
      </c>
    </row>
    <row r="184" spans="2:7" ht="78">
      <c r="B184" s="129" t="s">
        <v>750</v>
      </c>
      <c r="C184" s="133" t="s">
        <v>116</v>
      </c>
      <c r="D184" s="129">
        <v>2839.8182799999995</v>
      </c>
      <c r="E184" s="132">
        <f t="shared" si="11"/>
        <v>0.0002105559842727469</v>
      </c>
      <c r="F184" s="131">
        <f t="shared" si="10"/>
        <v>0.9890601450230576</v>
      </c>
      <c r="G184" s="130" t="str">
        <f t="shared" si="9"/>
        <v>C</v>
      </c>
    </row>
    <row r="185" spans="2:7" ht="15">
      <c r="B185" s="129" t="s">
        <v>724</v>
      </c>
      <c r="C185" s="133" t="s">
        <v>209</v>
      </c>
      <c r="D185" s="129">
        <v>2771.33472</v>
      </c>
      <c r="E185" s="132">
        <f t="shared" si="11"/>
        <v>0.00020547832719734361</v>
      </c>
      <c r="F185" s="131">
        <f t="shared" si="10"/>
        <v>0.9892656233502549</v>
      </c>
      <c r="G185" s="130" t="str">
        <f t="shared" si="9"/>
        <v>C</v>
      </c>
    </row>
    <row r="186" spans="2:7" ht="15">
      <c r="B186" s="129" t="s">
        <v>958</v>
      </c>
      <c r="C186" s="133" t="s">
        <v>100</v>
      </c>
      <c r="D186" s="129">
        <v>2744.3412000000003</v>
      </c>
      <c r="E186" s="132">
        <f t="shared" si="11"/>
        <v>0.00020347691491944743</v>
      </c>
      <c r="F186" s="131">
        <f t="shared" si="10"/>
        <v>0.9894691002651743</v>
      </c>
      <c r="G186" s="130" t="str">
        <f t="shared" si="9"/>
        <v>C</v>
      </c>
    </row>
    <row r="187" spans="2:7" ht="15">
      <c r="B187" s="129" t="s">
        <v>947</v>
      </c>
      <c r="C187" s="133" t="s">
        <v>100</v>
      </c>
      <c r="D187" s="129">
        <v>2720.5969</v>
      </c>
      <c r="E187" s="132">
        <f t="shared" si="11"/>
        <v>0.00020171641337870538</v>
      </c>
      <c r="F187" s="131">
        <f t="shared" si="10"/>
        <v>0.9896708166785531</v>
      </c>
      <c r="G187" s="130" t="str">
        <f t="shared" si="9"/>
        <v>C</v>
      </c>
    </row>
    <row r="188" spans="2:7" ht="78">
      <c r="B188" s="129" t="s">
        <v>870</v>
      </c>
      <c r="C188" s="133" t="s">
        <v>136</v>
      </c>
      <c r="D188" s="129">
        <v>2687.167425</v>
      </c>
      <c r="E188" s="132">
        <f t="shared" si="11"/>
        <v>0.00019923781252529228</v>
      </c>
      <c r="F188" s="131">
        <f t="shared" si="10"/>
        <v>0.9898700544910783</v>
      </c>
      <c r="G188" s="130" t="str">
        <f t="shared" si="9"/>
        <v>C</v>
      </c>
    </row>
    <row r="189" spans="2:7" ht="15">
      <c r="B189" s="129" t="s">
        <v>861</v>
      </c>
      <c r="C189" s="133" t="s">
        <v>149</v>
      </c>
      <c r="D189" s="129">
        <v>2614.572352</v>
      </c>
      <c r="E189" s="132">
        <f t="shared" si="11"/>
        <v>0.00019385531070941308</v>
      </c>
      <c r="F189" s="131">
        <f t="shared" si="10"/>
        <v>0.9900639098017877</v>
      </c>
      <c r="G189" s="130" t="str">
        <f t="shared" si="9"/>
        <v>C</v>
      </c>
    </row>
    <row r="190" spans="2:7" ht="78">
      <c r="B190" s="129" t="s">
        <v>732</v>
      </c>
      <c r="C190" s="133" t="s">
        <v>203</v>
      </c>
      <c r="D190" s="129">
        <v>2605.824452</v>
      </c>
      <c r="E190" s="132">
        <f t="shared" si="11"/>
        <v>0.00019320670487861337</v>
      </c>
      <c r="F190" s="131">
        <f t="shared" si="10"/>
        <v>0.9902571165066664</v>
      </c>
      <c r="G190" s="130" t="str">
        <f t="shared" si="9"/>
        <v>C</v>
      </c>
    </row>
    <row r="191" spans="2:7" ht="78">
      <c r="B191" s="129" t="s">
        <v>494</v>
      </c>
      <c r="C191" s="133" t="s">
        <v>172</v>
      </c>
      <c r="D191" s="129">
        <v>2550.8876400000004</v>
      </c>
      <c r="E191" s="132">
        <f t="shared" si="11"/>
        <v>0.00018913346026119132</v>
      </c>
      <c r="F191" s="131">
        <f t="shared" si="10"/>
        <v>0.9904462499669275</v>
      </c>
      <c r="G191" s="130" t="str">
        <f t="shared" si="9"/>
        <v>C</v>
      </c>
    </row>
    <row r="192" spans="2:7" ht="15">
      <c r="B192" s="129" t="s">
        <v>962</v>
      </c>
      <c r="C192" s="133" t="s">
        <v>588</v>
      </c>
      <c r="D192" s="129">
        <v>2528.842932</v>
      </c>
      <c r="E192" s="132">
        <f t="shared" si="11"/>
        <v>0.00018749897356757606</v>
      </c>
      <c r="F192" s="131">
        <f t="shared" si="10"/>
        <v>0.9906337489404952</v>
      </c>
      <c r="G192" s="130" t="str">
        <f t="shared" si="9"/>
        <v>C</v>
      </c>
    </row>
    <row r="193" spans="2:7" ht="15">
      <c r="B193" s="129" t="s">
        <v>492</v>
      </c>
      <c r="C193" s="133" t="s">
        <v>175</v>
      </c>
      <c r="D193" s="129">
        <v>2502.299304</v>
      </c>
      <c r="E193" s="132">
        <f t="shared" si="11"/>
        <v>0.00018553091816097812</v>
      </c>
      <c r="F193" s="131">
        <f t="shared" si="10"/>
        <v>0.9908192798586561</v>
      </c>
      <c r="G193" s="130" t="str">
        <f t="shared" si="9"/>
        <v>C</v>
      </c>
    </row>
    <row r="194" spans="2:7" ht="78">
      <c r="B194" s="129" t="s">
        <v>751</v>
      </c>
      <c r="C194" s="133" t="s">
        <v>114</v>
      </c>
      <c r="D194" s="129">
        <v>2430.966428</v>
      </c>
      <c r="E194" s="132">
        <f t="shared" si="11"/>
        <v>0.00018024200090068575</v>
      </c>
      <c r="F194" s="131">
        <f t="shared" si="10"/>
        <v>0.9909995218595569</v>
      </c>
      <c r="G194" s="130" t="str">
        <f t="shared" si="9"/>
        <v>C</v>
      </c>
    </row>
    <row r="195" spans="2:7" ht="15">
      <c r="B195" s="129" t="s">
        <v>690</v>
      </c>
      <c r="C195" s="133" t="s">
        <v>315</v>
      </c>
      <c r="D195" s="129">
        <v>2415.4201599999997</v>
      </c>
      <c r="E195" s="132">
        <f t="shared" si="11"/>
        <v>0.00017908933568137883</v>
      </c>
      <c r="F195" s="131">
        <f t="shared" si="10"/>
        <v>0.9911786111952382</v>
      </c>
      <c r="G195" s="130" t="str">
        <f t="shared" si="9"/>
        <v>C</v>
      </c>
    </row>
    <row r="196" spans="2:7" ht="15">
      <c r="B196" s="129" t="s">
        <v>501</v>
      </c>
      <c r="C196" s="133" t="s">
        <v>162</v>
      </c>
      <c r="D196" s="129">
        <v>2328.81595</v>
      </c>
      <c r="E196" s="132">
        <f t="shared" si="11"/>
        <v>0.00017266813795646188</v>
      </c>
      <c r="F196" s="131">
        <f t="shared" si="10"/>
        <v>0.9913512793331947</v>
      </c>
      <c r="G196" s="130" t="str">
        <f t="shared" si="9"/>
        <v>C</v>
      </c>
    </row>
    <row r="197" spans="2:7" ht="15">
      <c r="B197" s="129" t="s">
        <v>754</v>
      </c>
      <c r="C197" s="133" t="s">
        <v>112</v>
      </c>
      <c r="D197" s="129">
        <v>2327.1163579999998</v>
      </c>
      <c r="E197" s="132">
        <f aca="true" t="shared" si="12" ref="E197:E228">D197/$D$307</f>
        <v>0.00017254212310933504</v>
      </c>
      <c r="F197" s="131">
        <f t="shared" si="10"/>
        <v>0.991523821456304</v>
      </c>
      <c r="G197" s="130" t="str">
        <f aca="true" t="shared" si="13" ref="G197:G260">IF(F197&lt;=$E$310,"A",IF(F197&lt;=$E$311,"B","C"))</f>
        <v>C</v>
      </c>
    </row>
    <row r="198" spans="2:7" ht="15">
      <c r="B198" s="129" t="s">
        <v>729</v>
      </c>
      <c r="C198" s="133" t="s">
        <v>535</v>
      </c>
      <c r="D198" s="129">
        <v>2318.993308</v>
      </c>
      <c r="E198" s="132">
        <f t="shared" si="12"/>
        <v>0.00017193984626644965</v>
      </c>
      <c r="F198" s="131">
        <f aca="true" t="shared" si="14" ref="F198:F261">E198+F197</f>
        <v>0.9916957613025704</v>
      </c>
      <c r="G198" s="130" t="str">
        <f t="shared" si="13"/>
        <v>C</v>
      </c>
    </row>
    <row r="199" spans="2:7" ht="78">
      <c r="B199" s="129" t="s">
        <v>223</v>
      </c>
      <c r="C199" s="133" t="s">
        <v>519</v>
      </c>
      <c r="D199" s="129">
        <v>2305.246608</v>
      </c>
      <c r="E199" s="132">
        <f aca="true" t="shared" si="15" ref="E199:E262">D199/$D$307</f>
        <v>0.00017092060853233582</v>
      </c>
      <c r="F199" s="131">
        <f t="shared" si="14"/>
        <v>0.9918666819111027</v>
      </c>
      <c r="G199" s="130" t="str">
        <f t="shared" si="13"/>
        <v>C</v>
      </c>
    </row>
    <row r="200" spans="2:7" ht="78">
      <c r="B200" s="129" t="s">
        <v>27</v>
      </c>
      <c r="C200" s="133" t="s">
        <v>604</v>
      </c>
      <c r="D200" s="129">
        <v>2249.6099639999998</v>
      </c>
      <c r="E200" s="132">
        <f t="shared" si="15"/>
        <v>0.00016679547544844975</v>
      </c>
      <c r="F200" s="131">
        <f t="shared" si="14"/>
        <v>0.9920334773865511</v>
      </c>
      <c r="G200" s="130" t="str">
        <f t="shared" si="13"/>
        <v>C</v>
      </c>
    </row>
    <row r="201" spans="2:7" ht="117">
      <c r="B201" s="129" t="s">
        <v>262</v>
      </c>
      <c r="C201" s="133" t="s">
        <v>261</v>
      </c>
      <c r="D201" s="129">
        <v>2233.263888</v>
      </c>
      <c r="E201" s="132">
        <f t="shared" si="15"/>
        <v>0.0001655835091246126</v>
      </c>
      <c r="F201" s="131">
        <f t="shared" si="14"/>
        <v>0.9921990608956758</v>
      </c>
      <c r="G201" s="130" t="str">
        <f t="shared" si="13"/>
        <v>C</v>
      </c>
    </row>
    <row r="202" spans="2:7" ht="78">
      <c r="B202" s="129" t="s">
        <v>455</v>
      </c>
      <c r="C202" s="133" t="s">
        <v>339</v>
      </c>
      <c r="D202" s="129">
        <v>2196.172792</v>
      </c>
      <c r="E202" s="132">
        <f t="shared" si="15"/>
        <v>0.0001628334204020219</v>
      </c>
      <c r="F202" s="131">
        <f t="shared" si="14"/>
        <v>0.9923618943160778</v>
      </c>
      <c r="G202" s="130" t="str">
        <f t="shared" si="13"/>
        <v>C</v>
      </c>
    </row>
    <row r="203" spans="2:7" ht="78">
      <c r="B203" s="129" t="s">
        <v>32</v>
      </c>
      <c r="C203" s="133" t="s">
        <v>30</v>
      </c>
      <c r="D203" s="129">
        <v>2195.023068</v>
      </c>
      <c r="E203" s="132">
        <f t="shared" si="15"/>
        <v>0.00016274817506425966</v>
      </c>
      <c r="F203" s="131">
        <f t="shared" si="14"/>
        <v>0.992524642491142</v>
      </c>
      <c r="G203" s="130" t="str">
        <f t="shared" si="13"/>
        <v>C</v>
      </c>
    </row>
    <row r="204" spans="2:7" ht="15">
      <c r="B204" s="129" t="s">
        <v>747</v>
      </c>
      <c r="C204" s="133" t="s">
        <v>160</v>
      </c>
      <c r="D204" s="129">
        <v>2187.374904</v>
      </c>
      <c r="E204" s="132">
        <f t="shared" si="15"/>
        <v>0.00016218110825218904</v>
      </c>
      <c r="F204" s="131">
        <f t="shared" si="14"/>
        <v>0.9926868235993942</v>
      </c>
      <c r="G204" s="130" t="str">
        <f t="shared" si="13"/>
        <v>C</v>
      </c>
    </row>
    <row r="205" spans="2:7" ht="15">
      <c r="B205" s="129" t="s">
        <v>717</v>
      </c>
      <c r="C205" s="133" t="s">
        <v>551</v>
      </c>
      <c r="D205" s="129">
        <v>2137.0619819999997</v>
      </c>
      <c r="E205" s="132">
        <f t="shared" si="15"/>
        <v>0.0001584506981453325</v>
      </c>
      <c r="F205" s="131">
        <f t="shared" si="14"/>
        <v>0.9928452742975395</v>
      </c>
      <c r="G205" s="130" t="str">
        <f t="shared" si="13"/>
        <v>C</v>
      </c>
    </row>
    <row r="206" spans="2:7" ht="15">
      <c r="B206" s="129" t="s">
        <v>612</v>
      </c>
      <c r="C206" s="133" t="s">
        <v>146</v>
      </c>
      <c r="D206" s="129">
        <v>2075.50176</v>
      </c>
      <c r="E206" s="132">
        <f t="shared" si="15"/>
        <v>0.00015388636625601924</v>
      </c>
      <c r="F206" s="131">
        <f t="shared" si="14"/>
        <v>0.9929991606637956</v>
      </c>
      <c r="G206" s="130" t="str">
        <f t="shared" si="13"/>
        <v>C</v>
      </c>
    </row>
    <row r="207" spans="2:7" ht="15">
      <c r="B207" s="129" t="s">
        <v>953</v>
      </c>
      <c r="C207" s="133" t="s">
        <v>102</v>
      </c>
      <c r="D207" s="129">
        <v>2072.50248</v>
      </c>
      <c r="E207" s="132">
        <f t="shared" si="15"/>
        <v>0.0001536639871140308</v>
      </c>
      <c r="F207" s="131">
        <f t="shared" si="14"/>
        <v>0.9931528246509096</v>
      </c>
      <c r="G207" s="130" t="str">
        <f t="shared" si="13"/>
        <v>C</v>
      </c>
    </row>
    <row r="208" spans="2:7" ht="15">
      <c r="B208" s="129" t="s">
        <v>968</v>
      </c>
      <c r="C208" s="133" t="s">
        <v>102</v>
      </c>
      <c r="D208" s="129">
        <v>2072.50248</v>
      </c>
      <c r="E208" s="132">
        <f t="shared" si="15"/>
        <v>0.0001536639871140308</v>
      </c>
      <c r="F208" s="131">
        <f t="shared" si="14"/>
        <v>0.9933064886380236</v>
      </c>
      <c r="G208" s="130" t="str">
        <f t="shared" si="13"/>
        <v>C</v>
      </c>
    </row>
    <row r="209" spans="2:7" ht="15">
      <c r="B209" s="129" t="s">
        <v>857</v>
      </c>
      <c r="C209" s="133" t="s">
        <v>606</v>
      </c>
      <c r="D209" s="129">
        <v>2059.480606</v>
      </c>
      <c r="E209" s="132">
        <f t="shared" si="15"/>
        <v>0.00015269849100589753</v>
      </c>
      <c r="F209" s="131">
        <f t="shared" si="14"/>
        <v>0.9934591871290295</v>
      </c>
      <c r="G209" s="130" t="str">
        <f t="shared" si="13"/>
        <v>C</v>
      </c>
    </row>
    <row r="210" spans="2:7" ht="78">
      <c r="B210" s="129" t="s">
        <v>26</v>
      </c>
      <c r="C210" s="133" t="s">
        <v>25</v>
      </c>
      <c r="D210" s="129">
        <v>2050.307808</v>
      </c>
      <c r="E210" s="132">
        <f t="shared" si="15"/>
        <v>0.00015201838146331612</v>
      </c>
      <c r="F210" s="131">
        <f t="shared" si="14"/>
        <v>0.9936112055104928</v>
      </c>
      <c r="G210" s="130" t="str">
        <f t="shared" si="13"/>
        <v>C</v>
      </c>
    </row>
    <row r="211" spans="2:7" ht="15">
      <c r="B211" s="129" t="s">
        <v>691</v>
      </c>
      <c r="C211" s="133" t="s">
        <v>313</v>
      </c>
      <c r="D211" s="129">
        <v>2047.5084800000002</v>
      </c>
      <c r="E211" s="132">
        <f t="shared" si="15"/>
        <v>0.00015181082759746023</v>
      </c>
      <c r="F211" s="131">
        <f t="shared" si="14"/>
        <v>0.9937630163380902</v>
      </c>
      <c r="G211" s="130" t="str">
        <f t="shared" si="13"/>
        <v>C</v>
      </c>
    </row>
    <row r="212" spans="2:7" ht="15">
      <c r="B212" s="129" t="s">
        <v>876</v>
      </c>
      <c r="C212" s="133" t="s">
        <v>126</v>
      </c>
      <c r="D212" s="129">
        <v>2034.5116</v>
      </c>
      <c r="E212" s="132">
        <f t="shared" si="15"/>
        <v>0.00015084718464884354</v>
      </c>
      <c r="F212" s="131">
        <f t="shared" si="14"/>
        <v>0.993913863522739</v>
      </c>
      <c r="G212" s="130" t="str">
        <f t="shared" si="13"/>
        <v>C</v>
      </c>
    </row>
    <row r="213" spans="2:7" ht="15">
      <c r="B213" s="129" t="s">
        <v>644</v>
      </c>
      <c r="C213" s="133" t="s">
        <v>936</v>
      </c>
      <c r="D213" s="129">
        <v>1998.02036</v>
      </c>
      <c r="E213" s="132">
        <f t="shared" si="15"/>
        <v>0.0001481415717546505</v>
      </c>
      <c r="F213" s="131">
        <f t="shared" si="14"/>
        <v>0.9940620050944937</v>
      </c>
      <c r="G213" s="130" t="str">
        <f t="shared" si="13"/>
        <v>C</v>
      </c>
    </row>
    <row r="214" spans="2:7" ht="78">
      <c r="B214" s="129" t="s">
        <v>553</v>
      </c>
      <c r="C214" s="133" t="s">
        <v>554</v>
      </c>
      <c r="D214" s="129">
        <v>1938.6596100000002</v>
      </c>
      <c r="E214" s="132">
        <f t="shared" si="15"/>
        <v>0.00014374031790279545</v>
      </c>
      <c r="F214" s="131">
        <f t="shared" si="14"/>
        <v>0.9942057454123965</v>
      </c>
      <c r="G214" s="130" t="str">
        <f t="shared" si="13"/>
        <v>C</v>
      </c>
    </row>
    <row r="215" spans="2:7" ht="78">
      <c r="B215" s="129" t="s">
        <v>700</v>
      </c>
      <c r="C215" s="133" t="s">
        <v>237</v>
      </c>
      <c r="D215" s="129">
        <v>1917.214758</v>
      </c>
      <c r="E215" s="132">
        <f t="shared" si="15"/>
        <v>0.0001421503070375779</v>
      </c>
      <c r="F215" s="131">
        <f t="shared" si="14"/>
        <v>0.994347895719434</v>
      </c>
      <c r="G215" s="130" t="str">
        <f t="shared" si="13"/>
        <v>C</v>
      </c>
    </row>
    <row r="216" spans="2:7" ht="15">
      <c r="B216" s="129" t="s">
        <v>491</v>
      </c>
      <c r="C216" s="133" t="s">
        <v>176</v>
      </c>
      <c r="D216" s="129">
        <v>1893.445464</v>
      </c>
      <c r="E216" s="132">
        <f t="shared" si="15"/>
        <v>0.00014038795233731928</v>
      </c>
      <c r="F216" s="131">
        <f t="shared" si="14"/>
        <v>0.9944882836717713</v>
      </c>
      <c r="G216" s="130" t="str">
        <f t="shared" si="13"/>
        <v>C</v>
      </c>
    </row>
    <row r="217" spans="2:7" ht="15">
      <c r="B217" s="129" t="s">
        <v>960</v>
      </c>
      <c r="C217" s="133" t="s">
        <v>933</v>
      </c>
      <c r="D217" s="129">
        <v>1889.8963159999998</v>
      </c>
      <c r="E217" s="132">
        <f t="shared" si="15"/>
        <v>0.00014012480368596626</v>
      </c>
      <c r="F217" s="131">
        <f t="shared" si="14"/>
        <v>0.9946284084754573</v>
      </c>
      <c r="G217" s="130" t="str">
        <f t="shared" si="13"/>
        <v>C</v>
      </c>
    </row>
    <row r="218" spans="2:7" ht="15">
      <c r="B218" s="129" t="s">
        <v>758</v>
      </c>
      <c r="C218" s="133" t="s">
        <v>102</v>
      </c>
      <c r="D218" s="129">
        <v>1861.05324</v>
      </c>
      <c r="E218" s="132">
        <f t="shared" si="15"/>
        <v>0.00013798625760384384</v>
      </c>
      <c r="F218" s="131">
        <f t="shared" si="14"/>
        <v>0.9947663947330612</v>
      </c>
      <c r="G218" s="130" t="str">
        <f t="shared" si="13"/>
        <v>C</v>
      </c>
    </row>
    <row r="219" spans="2:7" ht="15">
      <c r="B219" s="129" t="s">
        <v>730</v>
      </c>
      <c r="C219" s="133" t="s">
        <v>205</v>
      </c>
      <c r="D219" s="129">
        <v>1847.106588</v>
      </c>
      <c r="E219" s="132">
        <f t="shared" si="15"/>
        <v>0.00013695219459359747</v>
      </c>
      <c r="F219" s="131">
        <f t="shared" si="14"/>
        <v>0.9949033469276548</v>
      </c>
      <c r="G219" s="130" t="str">
        <f t="shared" si="13"/>
        <v>C</v>
      </c>
    </row>
    <row r="220" spans="2:7" ht="15">
      <c r="B220" s="129" t="s">
        <v>954</v>
      </c>
      <c r="C220" s="133" t="s">
        <v>100</v>
      </c>
      <c r="D220" s="129">
        <v>1829.5608000000002</v>
      </c>
      <c r="E220" s="132">
        <f t="shared" si="15"/>
        <v>0.00013565127661296496</v>
      </c>
      <c r="F220" s="131">
        <f t="shared" si="14"/>
        <v>0.9950389982042678</v>
      </c>
      <c r="G220" s="130" t="str">
        <f t="shared" si="13"/>
        <v>C</v>
      </c>
    </row>
    <row r="221" spans="2:7" ht="15">
      <c r="B221" s="129" t="s">
        <v>969</v>
      </c>
      <c r="C221" s="133" t="s">
        <v>100</v>
      </c>
      <c r="D221" s="129">
        <v>1829.5608000000002</v>
      </c>
      <c r="E221" s="132">
        <f t="shared" si="15"/>
        <v>0.00013565127661296496</v>
      </c>
      <c r="F221" s="131">
        <f t="shared" si="14"/>
        <v>0.9951746494808807</v>
      </c>
      <c r="G221" s="130" t="str">
        <f t="shared" si="13"/>
        <v>C</v>
      </c>
    </row>
    <row r="222" spans="2:7" ht="15">
      <c r="B222" s="129" t="s">
        <v>748</v>
      </c>
      <c r="C222" s="133" t="s">
        <v>185</v>
      </c>
      <c r="D222" s="129">
        <v>1807.666056</v>
      </c>
      <c r="E222" s="132">
        <f t="shared" si="15"/>
        <v>0.00013402790887644914</v>
      </c>
      <c r="F222" s="131">
        <f t="shared" si="14"/>
        <v>0.9953086773897571</v>
      </c>
      <c r="G222" s="130" t="str">
        <f t="shared" si="13"/>
        <v>C</v>
      </c>
    </row>
    <row r="223" spans="2:7" ht="78">
      <c r="B223" s="129" t="s">
        <v>29</v>
      </c>
      <c r="C223" s="133" t="s">
        <v>28</v>
      </c>
      <c r="D223" s="129">
        <v>1776.173616</v>
      </c>
      <c r="E223" s="132">
        <f t="shared" si="15"/>
        <v>0.00013169292788557023</v>
      </c>
      <c r="F223" s="131">
        <f t="shared" si="14"/>
        <v>0.9954403703176428</v>
      </c>
      <c r="G223" s="130" t="str">
        <f t="shared" si="13"/>
        <v>C</v>
      </c>
    </row>
    <row r="224" spans="2:7" ht="78">
      <c r="B224" s="129" t="s">
        <v>38</v>
      </c>
      <c r="C224" s="133" t="s">
        <v>36</v>
      </c>
      <c r="D224" s="129">
        <v>1756.603314</v>
      </c>
      <c r="E224" s="132">
        <f t="shared" si="15"/>
        <v>0.00013024190398409547</v>
      </c>
      <c r="F224" s="131">
        <f t="shared" si="14"/>
        <v>0.9955706122216269</v>
      </c>
      <c r="G224" s="130" t="str">
        <f t="shared" si="13"/>
        <v>C</v>
      </c>
    </row>
    <row r="225" spans="2:7" ht="78">
      <c r="B225" s="129" t="s">
        <v>727</v>
      </c>
      <c r="C225" s="133" t="s">
        <v>207</v>
      </c>
      <c r="D225" s="129">
        <v>1749.70497</v>
      </c>
      <c r="E225" s="132">
        <f t="shared" si="15"/>
        <v>0.00012973043195752202</v>
      </c>
      <c r="F225" s="131">
        <f t="shared" si="14"/>
        <v>0.9957003426535844</v>
      </c>
      <c r="G225" s="130" t="str">
        <f t="shared" si="13"/>
        <v>C</v>
      </c>
    </row>
    <row r="226" spans="2:7" ht="78">
      <c r="B226" s="129" t="s">
        <v>666</v>
      </c>
      <c r="C226" s="133" t="s">
        <v>517</v>
      </c>
      <c r="D226" s="129">
        <v>1729.3848479999997</v>
      </c>
      <c r="E226" s="132">
        <f t="shared" si="15"/>
        <v>0.00012822381327055012</v>
      </c>
      <c r="F226" s="131">
        <f t="shared" si="14"/>
        <v>0.995828566466855</v>
      </c>
      <c r="G226" s="130" t="str">
        <f t="shared" si="13"/>
        <v>C</v>
      </c>
    </row>
    <row r="227" spans="2:7" ht="78">
      <c r="B227" s="129" t="s">
        <v>725</v>
      </c>
      <c r="C227" s="133" t="s">
        <v>536</v>
      </c>
      <c r="D227" s="129">
        <v>1665.287735</v>
      </c>
      <c r="E227" s="132">
        <f t="shared" si="15"/>
        <v>0.00012347138569030494</v>
      </c>
      <c r="F227" s="131">
        <f t="shared" si="14"/>
        <v>0.9959520378525454</v>
      </c>
      <c r="G227" s="130" t="str">
        <f t="shared" si="13"/>
        <v>C</v>
      </c>
    </row>
    <row r="228" spans="2:7" ht="15">
      <c r="B228" s="129" t="s">
        <v>759</v>
      </c>
      <c r="C228" s="133" t="s">
        <v>100</v>
      </c>
      <c r="D228" s="129">
        <v>1632.35814</v>
      </c>
      <c r="E228" s="132">
        <f t="shared" si="15"/>
        <v>0.00012102984802722323</v>
      </c>
      <c r="F228" s="131">
        <f t="shared" si="14"/>
        <v>0.9960730677005726</v>
      </c>
      <c r="G228" s="130" t="str">
        <f t="shared" si="13"/>
        <v>C</v>
      </c>
    </row>
    <row r="229" spans="2:7" ht="78">
      <c r="B229" s="129" t="s">
        <v>57</v>
      </c>
      <c r="C229" s="133" t="s">
        <v>55</v>
      </c>
      <c r="D229" s="129">
        <v>1621.86066</v>
      </c>
      <c r="E229" s="132">
        <f t="shared" si="15"/>
        <v>0.0001202515210302636</v>
      </c>
      <c r="F229" s="131">
        <f t="shared" si="14"/>
        <v>0.9961933192216028</v>
      </c>
      <c r="G229" s="130" t="str">
        <f aca="true" t="shared" si="16" ref="G229:G280">IF(F229&lt;=$E$310,"A",IF(F229&lt;=$E$311,"B","C"))</f>
        <v>C</v>
      </c>
    </row>
    <row r="230" spans="2:7" ht="78">
      <c r="B230" s="129" t="s">
        <v>487</v>
      </c>
      <c r="C230" s="133" t="s">
        <v>179</v>
      </c>
      <c r="D230" s="129">
        <v>1589.530921</v>
      </c>
      <c r="E230" s="132">
        <f t="shared" si="15"/>
        <v>0.00011785445919557958</v>
      </c>
      <c r="F230" s="131">
        <f t="shared" si="14"/>
        <v>0.9963111736807984</v>
      </c>
      <c r="G230" s="130" t="str">
        <f t="shared" si="16"/>
        <v>C</v>
      </c>
    </row>
    <row r="231" spans="2:7" ht="78">
      <c r="B231" s="129" t="s">
        <v>733</v>
      </c>
      <c r="C231" s="133" t="s">
        <v>537</v>
      </c>
      <c r="D231" s="129">
        <v>1547.62848</v>
      </c>
      <c r="E231" s="132">
        <f t="shared" si="15"/>
        <v>0.00011474763726604904</v>
      </c>
      <c r="F231" s="131">
        <f t="shared" si="14"/>
        <v>0.9964259213180644</v>
      </c>
      <c r="G231" s="130" t="str">
        <f t="shared" si="16"/>
        <v>C</v>
      </c>
    </row>
    <row r="232" spans="2:7" ht="78">
      <c r="B232" s="129" t="s">
        <v>649</v>
      </c>
      <c r="C232" s="133" t="s">
        <v>520</v>
      </c>
      <c r="D232" s="129">
        <v>1531.3198949999999</v>
      </c>
      <c r="E232" s="132">
        <f t="shared" si="15"/>
        <v>0.00011353845068148673</v>
      </c>
      <c r="F232" s="131">
        <f t="shared" si="14"/>
        <v>0.9965394597687459</v>
      </c>
      <c r="G232" s="130" t="str">
        <f t="shared" si="16"/>
        <v>C</v>
      </c>
    </row>
    <row r="233" spans="2:7" ht="78">
      <c r="B233" s="129" t="s">
        <v>41</v>
      </c>
      <c r="C233" s="133" t="s">
        <v>39</v>
      </c>
      <c r="D233" s="129">
        <v>1526.63352</v>
      </c>
      <c r="E233" s="132">
        <f t="shared" si="15"/>
        <v>0.00011319098327212977</v>
      </c>
      <c r="F233" s="131">
        <f t="shared" si="14"/>
        <v>0.996652650752018</v>
      </c>
      <c r="G233" s="130" t="str">
        <f t="shared" si="16"/>
        <v>C</v>
      </c>
    </row>
    <row r="234" spans="2:7" ht="15">
      <c r="B234" s="129" t="s">
        <v>849</v>
      </c>
      <c r="C234" s="133" t="s">
        <v>562</v>
      </c>
      <c r="D234" s="129">
        <v>1458.4623849999998</v>
      </c>
      <c r="E234" s="132">
        <f t="shared" si="15"/>
        <v>0.00010813649069068354</v>
      </c>
      <c r="F234" s="131">
        <f t="shared" si="14"/>
        <v>0.9967607872427087</v>
      </c>
      <c r="G234" s="130" t="str">
        <f t="shared" si="16"/>
        <v>C</v>
      </c>
    </row>
    <row r="235" spans="2:7" ht="15">
      <c r="B235" s="129" t="s">
        <v>611</v>
      </c>
      <c r="C235" s="133" t="s">
        <v>605</v>
      </c>
      <c r="D235" s="129">
        <v>1447.2025879999999</v>
      </c>
      <c r="E235" s="132">
        <f t="shared" si="15"/>
        <v>0.00010730164232846851</v>
      </c>
      <c r="F235" s="131">
        <f t="shared" si="14"/>
        <v>0.9968680888850371</v>
      </c>
      <c r="G235" s="130" t="str">
        <f t="shared" si="16"/>
        <v>C</v>
      </c>
    </row>
    <row r="236" spans="2:7" ht="15">
      <c r="B236" s="129" t="s">
        <v>731</v>
      </c>
      <c r="C236" s="133" t="s">
        <v>204</v>
      </c>
      <c r="D236" s="129">
        <v>1387.8043470000002</v>
      </c>
      <c r="E236" s="132">
        <f t="shared" si="15"/>
        <v>0.00010289760873733861</v>
      </c>
      <c r="F236" s="131">
        <f t="shared" si="14"/>
        <v>0.9969709864937745</v>
      </c>
      <c r="G236" s="130" t="str">
        <f t="shared" si="16"/>
        <v>C</v>
      </c>
    </row>
    <row r="237" spans="2:7" ht="15">
      <c r="B237" s="129" t="s">
        <v>490</v>
      </c>
      <c r="C237" s="133" t="s">
        <v>483</v>
      </c>
      <c r="D237" s="129">
        <v>1386.79209</v>
      </c>
      <c r="E237" s="132">
        <f t="shared" si="15"/>
        <v>0.00010282255577691747</v>
      </c>
      <c r="F237" s="131">
        <f t="shared" si="14"/>
        <v>0.9970738090495513</v>
      </c>
      <c r="G237" s="130" t="str">
        <f t="shared" si="16"/>
        <v>C</v>
      </c>
    </row>
    <row r="238" spans="2:7" ht="78">
      <c r="B238" s="129" t="s">
        <v>755</v>
      </c>
      <c r="C238" s="133" t="s">
        <v>110</v>
      </c>
      <c r="D238" s="129">
        <v>1386.2297250000001</v>
      </c>
      <c r="E238" s="132">
        <f t="shared" si="15"/>
        <v>0.00010278085968779465</v>
      </c>
      <c r="F238" s="131">
        <f t="shared" si="14"/>
        <v>0.9971765899092392</v>
      </c>
      <c r="G238" s="130" t="str">
        <f t="shared" si="16"/>
        <v>C</v>
      </c>
    </row>
    <row r="239" spans="2:7" ht="78">
      <c r="B239" s="129" t="s">
        <v>707</v>
      </c>
      <c r="C239" s="133" t="s">
        <v>230</v>
      </c>
      <c r="D239" s="129">
        <v>1345.826924</v>
      </c>
      <c r="E239" s="132">
        <f t="shared" si="15"/>
        <v>9.978522732925833E-05</v>
      </c>
      <c r="F239" s="131">
        <f t="shared" si="14"/>
        <v>0.9972763751365684</v>
      </c>
      <c r="G239" s="130" t="str">
        <f t="shared" si="16"/>
        <v>C</v>
      </c>
    </row>
    <row r="240" spans="2:7" ht="15">
      <c r="B240" s="129" t="s">
        <v>825</v>
      </c>
      <c r="C240" s="133" t="s">
        <v>102</v>
      </c>
      <c r="D240" s="129">
        <v>1240.70216</v>
      </c>
      <c r="E240" s="132">
        <f t="shared" si="15"/>
        <v>9.199083840256256E-05</v>
      </c>
      <c r="F240" s="131">
        <f t="shared" si="14"/>
        <v>0.997368365974971</v>
      </c>
      <c r="G240" s="130" t="str">
        <f t="shared" si="16"/>
        <v>C</v>
      </c>
    </row>
    <row r="241" spans="2:7" ht="15">
      <c r="B241" s="129" t="s">
        <v>706</v>
      </c>
      <c r="C241" s="133" t="s">
        <v>509</v>
      </c>
      <c r="D241" s="129">
        <v>1230.229674</v>
      </c>
      <c r="E241" s="132">
        <f t="shared" si="15"/>
        <v>9.121436456511949E-05</v>
      </c>
      <c r="F241" s="131">
        <f t="shared" si="14"/>
        <v>0.9974595803395362</v>
      </c>
      <c r="G241" s="130" t="str">
        <f t="shared" si="16"/>
        <v>C</v>
      </c>
    </row>
    <row r="242" spans="2:7" ht="15">
      <c r="B242" s="129" t="s">
        <v>753</v>
      </c>
      <c r="C242" s="133" t="s">
        <v>113</v>
      </c>
      <c r="D242" s="129">
        <v>1154.147938</v>
      </c>
      <c r="E242" s="132">
        <f t="shared" si="15"/>
        <v>8.557334699667872E-05</v>
      </c>
      <c r="F242" s="131">
        <f t="shared" si="14"/>
        <v>0.9975451536865328</v>
      </c>
      <c r="G242" s="130" t="str">
        <f t="shared" si="16"/>
        <v>C</v>
      </c>
    </row>
    <row r="243" spans="2:7" ht="78">
      <c r="B243" s="129" t="s">
        <v>54</v>
      </c>
      <c r="C243" s="133" t="s">
        <v>52</v>
      </c>
      <c r="D243" s="129">
        <v>1137.526928</v>
      </c>
      <c r="E243" s="132">
        <f t="shared" si="15"/>
        <v>8.43409959181593E-05</v>
      </c>
      <c r="F243" s="131">
        <f t="shared" si="14"/>
        <v>0.997629494682451</v>
      </c>
      <c r="G243" s="130" t="str">
        <f t="shared" si="16"/>
        <v>C</v>
      </c>
    </row>
    <row r="244" spans="2:7" ht="78">
      <c r="B244" s="129" t="s">
        <v>726</v>
      </c>
      <c r="C244" s="133" t="s">
        <v>208</v>
      </c>
      <c r="D244" s="129">
        <v>1122.505534</v>
      </c>
      <c r="E244" s="132">
        <f t="shared" si="15"/>
        <v>8.322724704870038E-05</v>
      </c>
      <c r="F244" s="131">
        <f t="shared" si="14"/>
        <v>0.9977127219294997</v>
      </c>
      <c r="G244" s="130" t="str">
        <f t="shared" si="16"/>
        <v>C</v>
      </c>
    </row>
    <row r="245" spans="2:7" ht="15">
      <c r="B245" s="129" t="s">
        <v>948</v>
      </c>
      <c r="C245" s="133" t="s">
        <v>100</v>
      </c>
      <c r="D245" s="129">
        <v>1088.23876</v>
      </c>
      <c r="E245" s="132">
        <f t="shared" si="15"/>
        <v>8.068656535148215E-05</v>
      </c>
      <c r="F245" s="131">
        <f t="shared" si="14"/>
        <v>0.9977934084948511</v>
      </c>
      <c r="G245" s="130" t="str">
        <f t="shared" si="16"/>
        <v>C</v>
      </c>
    </row>
    <row r="246" spans="2:7" ht="15">
      <c r="B246" s="129" t="s">
        <v>860</v>
      </c>
      <c r="C246" s="133" t="s">
        <v>150</v>
      </c>
      <c r="D246" s="129">
        <v>1059.045768</v>
      </c>
      <c r="E246" s="132">
        <f t="shared" si="15"/>
        <v>7.852207503612773E-05</v>
      </c>
      <c r="F246" s="131">
        <f t="shared" si="14"/>
        <v>0.9978719305698872</v>
      </c>
      <c r="G246" s="130" t="str">
        <f t="shared" si="16"/>
        <v>C</v>
      </c>
    </row>
    <row r="247" spans="2:7" ht="78">
      <c r="B247" s="129" t="s">
        <v>721</v>
      </c>
      <c r="C247" s="133" t="s">
        <v>213</v>
      </c>
      <c r="D247" s="129">
        <v>1051.222646</v>
      </c>
      <c r="E247" s="132">
        <f t="shared" si="15"/>
        <v>7.794203610744115E-05</v>
      </c>
      <c r="F247" s="131">
        <f t="shared" si="14"/>
        <v>0.9979498726059947</v>
      </c>
      <c r="G247" s="130" t="str">
        <f t="shared" si="16"/>
        <v>C</v>
      </c>
    </row>
    <row r="248" spans="2:7" ht="15">
      <c r="B248" s="129" t="s">
        <v>752</v>
      </c>
      <c r="C248" s="133" t="s">
        <v>913</v>
      </c>
      <c r="D248" s="129">
        <v>1049.748</v>
      </c>
      <c r="E248" s="132">
        <f t="shared" si="15"/>
        <v>7.783269969596349E-05</v>
      </c>
      <c r="F248" s="131">
        <f t="shared" si="14"/>
        <v>0.9980277053056906</v>
      </c>
      <c r="G248" s="130" t="str">
        <f t="shared" si="16"/>
        <v>C</v>
      </c>
    </row>
    <row r="249" spans="2:7" ht="15">
      <c r="B249" s="129" t="s">
        <v>718</v>
      </c>
      <c r="C249" s="133" t="s">
        <v>214</v>
      </c>
      <c r="D249" s="129">
        <v>1047.1611209999999</v>
      </c>
      <c r="E249" s="132">
        <f t="shared" si="15"/>
        <v>7.764089768599843E-05</v>
      </c>
      <c r="F249" s="131">
        <f t="shared" si="14"/>
        <v>0.9981053462033767</v>
      </c>
      <c r="G249" s="130" t="str">
        <f t="shared" si="16"/>
        <v>C</v>
      </c>
    </row>
    <row r="250" spans="2:7" ht="15">
      <c r="B250" s="129" t="s">
        <v>670</v>
      </c>
      <c r="C250" s="133" t="s">
        <v>527</v>
      </c>
      <c r="D250" s="129">
        <v>1024.404084</v>
      </c>
      <c r="E250" s="132">
        <f t="shared" si="15"/>
        <v>7.595359594616095E-05</v>
      </c>
      <c r="F250" s="131">
        <f t="shared" si="14"/>
        <v>0.9981812997993228</v>
      </c>
      <c r="G250" s="130" t="str">
        <f t="shared" si="16"/>
        <v>C</v>
      </c>
    </row>
    <row r="251" spans="2:7" ht="15">
      <c r="B251" s="129" t="s">
        <v>858</v>
      </c>
      <c r="C251" s="133" t="s">
        <v>447</v>
      </c>
      <c r="D251" s="129">
        <v>954.7083150000001</v>
      </c>
      <c r="E251" s="132">
        <f t="shared" si="15"/>
        <v>7.078606063420395E-05</v>
      </c>
      <c r="F251" s="131">
        <f t="shared" si="14"/>
        <v>0.998252085859957</v>
      </c>
      <c r="G251" s="130" t="str">
        <f t="shared" si="16"/>
        <v>C</v>
      </c>
    </row>
    <row r="252" spans="2:7" ht="117">
      <c r="B252" s="129" t="s">
        <v>76</v>
      </c>
      <c r="C252" s="133" t="s">
        <v>931</v>
      </c>
      <c r="D252" s="129">
        <v>945.348062</v>
      </c>
      <c r="E252" s="132">
        <f t="shared" si="15"/>
        <v>7.009205239524826E-05</v>
      </c>
      <c r="F252" s="131">
        <f t="shared" si="14"/>
        <v>0.9983221779123522</v>
      </c>
      <c r="G252" s="130" t="str">
        <f t="shared" si="16"/>
        <v>C</v>
      </c>
    </row>
    <row r="253" spans="2:7" ht="15">
      <c r="B253" s="129" t="s">
        <v>742</v>
      </c>
      <c r="C253" s="133" t="s">
        <v>528</v>
      </c>
      <c r="D253" s="129">
        <v>920.2165950000001</v>
      </c>
      <c r="E253" s="132">
        <f t="shared" si="15"/>
        <v>6.822870050133658E-05</v>
      </c>
      <c r="F253" s="131">
        <f t="shared" si="14"/>
        <v>0.9983904066128536</v>
      </c>
      <c r="G253" s="130" t="str">
        <f t="shared" si="16"/>
        <v>C</v>
      </c>
    </row>
    <row r="254" spans="2:7" ht="15">
      <c r="B254" s="129" t="s">
        <v>961</v>
      </c>
      <c r="C254" s="133" t="s">
        <v>75</v>
      </c>
      <c r="D254" s="129">
        <v>897.65951</v>
      </c>
      <c r="E254" s="132">
        <f t="shared" si="15"/>
        <v>6.655622403763163E-05</v>
      </c>
      <c r="F254" s="131">
        <f t="shared" si="14"/>
        <v>0.9984569628368912</v>
      </c>
      <c r="G254" s="130" t="str">
        <f t="shared" si="16"/>
        <v>C</v>
      </c>
    </row>
    <row r="255" spans="2:7" ht="78">
      <c r="B255" s="129" t="s">
        <v>871</v>
      </c>
      <c r="C255" s="133" t="s">
        <v>134</v>
      </c>
      <c r="D255" s="129">
        <v>896.0349000000001</v>
      </c>
      <c r="E255" s="132">
        <f t="shared" si="15"/>
        <v>6.643576866905456E-05</v>
      </c>
      <c r="F255" s="131">
        <f t="shared" si="14"/>
        <v>0.9985233986055603</v>
      </c>
      <c r="G255" s="130" t="str">
        <f t="shared" si="16"/>
        <v>C</v>
      </c>
    </row>
    <row r="256" spans="2:7" ht="78">
      <c r="B256" s="129" t="s">
        <v>495</v>
      </c>
      <c r="C256" s="133" t="s">
        <v>170</v>
      </c>
      <c r="D256" s="129">
        <v>861.0557970000001</v>
      </c>
      <c r="E256" s="132">
        <f t="shared" si="15"/>
        <v>6.384227192561407E-05</v>
      </c>
      <c r="F256" s="131">
        <f t="shared" si="14"/>
        <v>0.9985872408774858</v>
      </c>
      <c r="G256" s="130" t="str">
        <f t="shared" si="16"/>
        <v>C</v>
      </c>
    </row>
    <row r="257" spans="2:7" ht="15">
      <c r="B257" s="129" t="s">
        <v>848</v>
      </c>
      <c r="C257" s="133" t="s">
        <v>561</v>
      </c>
      <c r="D257" s="129">
        <v>850.220898</v>
      </c>
      <c r="E257" s="132">
        <f t="shared" si="15"/>
        <v>6.303892727518071E-05</v>
      </c>
      <c r="F257" s="131">
        <f t="shared" si="14"/>
        <v>0.9986502798047611</v>
      </c>
      <c r="G257" s="130" t="str">
        <f t="shared" si="16"/>
        <v>C</v>
      </c>
    </row>
    <row r="258" spans="2:7" ht="15">
      <c r="B258" s="129" t="s">
        <v>493</v>
      </c>
      <c r="C258" s="133" t="s">
        <v>174</v>
      </c>
      <c r="D258" s="129">
        <v>824.6520360000001</v>
      </c>
      <c r="E258" s="132">
        <f t="shared" si="15"/>
        <v>6.114314508972904E-05</v>
      </c>
      <c r="F258" s="131">
        <f t="shared" si="14"/>
        <v>0.9987114229498508</v>
      </c>
      <c r="G258" s="130" t="str">
        <f t="shared" si="16"/>
        <v>C</v>
      </c>
    </row>
    <row r="259" spans="2:7" ht="15">
      <c r="B259" s="129" t="s">
        <v>966</v>
      </c>
      <c r="C259" s="133" t="s">
        <v>937</v>
      </c>
      <c r="D259" s="129">
        <v>815.05434</v>
      </c>
      <c r="E259" s="132">
        <f t="shared" si="15"/>
        <v>6.043153183536594E-05</v>
      </c>
      <c r="F259" s="131">
        <f t="shared" si="14"/>
        <v>0.9987718544816861</v>
      </c>
      <c r="G259" s="130" t="str">
        <f t="shared" si="16"/>
        <v>C</v>
      </c>
    </row>
    <row r="260" spans="2:7" ht="15">
      <c r="B260" s="129" t="s">
        <v>499</v>
      </c>
      <c r="C260" s="133" t="s">
        <v>165</v>
      </c>
      <c r="D260" s="129">
        <v>775.0639399999999</v>
      </c>
      <c r="E260" s="132">
        <f t="shared" si="15"/>
        <v>5.746647660885304E-05</v>
      </c>
      <c r="F260" s="131">
        <f t="shared" si="14"/>
        <v>0.998829320958295</v>
      </c>
      <c r="G260" s="130" t="str">
        <f t="shared" si="16"/>
        <v>C</v>
      </c>
    </row>
    <row r="261" spans="2:7" ht="78">
      <c r="B261" s="129" t="s">
        <v>58</v>
      </c>
      <c r="C261" s="133" t="s">
        <v>603</v>
      </c>
      <c r="D261" s="129">
        <v>765.5812163999999</v>
      </c>
      <c r="E261" s="132">
        <f t="shared" si="15"/>
        <v>5.676338788826617E-05</v>
      </c>
      <c r="F261" s="131">
        <f t="shared" si="14"/>
        <v>0.9988860843461833</v>
      </c>
      <c r="G261" s="130" t="str">
        <f t="shared" si="16"/>
        <v>C</v>
      </c>
    </row>
    <row r="262" spans="2:7" ht="15">
      <c r="B262" s="129" t="s">
        <v>720</v>
      </c>
      <c r="C262" s="133" t="s">
        <v>540</v>
      </c>
      <c r="D262" s="129">
        <v>760.31748</v>
      </c>
      <c r="E262" s="132">
        <f t="shared" si="15"/>
        <v>5.6373112494076416E-05</v>
      </c>
      <c r="F262" s="131">
        <f aca="true" t="shared" si="17" ref="F262:F305">E262+F261</f>
        <v>0.9989424574586774</v>
      </c>
      <c r="G262" s="130" t="str">
        <f t="shared" si="16"/>
        <v>C</v>
      </c>
    </row>
    <row r="263" spans="2:7" ht="117">
      <c r="B263" s="129" t="s">
        <v>482</v>
      </c>
      <c r="C263" s="133" t="s">
        <v>243</v>
      </c>
      <c r="D263" s="129">
        <v>749.020192</v>
      </c>
      <c r="E263" s="132">
        <f aca="true" t="shared" si="18" ref="E263:E280">D263/$D$307</f>
        <v>5.553548439258652E-05</v>
      </c>
      <c r="F263" s="131">
        <f t="shared" si="17"/>
        <v>0.99899799294307</v>
      </c>
      <c r="G263" s="130" t="str">
        <f t="shared" si="16"/>
        <v>C</v>
      </c>
    </row>
    <row r="264" spans="2:7" ht="15">
      <c r="B264" s="129" t="s">
        <v>655</v>
      </c>
      <c r="C264" s="133" t="s">
        <v>513</v>
      </c>
      <c r="D264" s="129">
        <v>747.045666</v>
      </c>
      <c r="E264" s="132">
        <f t="shared" si="18"/>
        <v>5.538908479077745E-05</v>
      </c>
      <c r="F264" s="131">
        <f t="shared" si="17"/>
        <v>0.9990533820278608</v>
      </c>
      <c r="G264" s="130" t="str">
        <f t="shared" si="16"/>
        <v>C</v>
      </c>
    </row>
    <row r="265" spans="2:7" ht="15">
      <c r="B265" s="129" t="s">
        <v>864</v>
      </c>
      <c r="C265" s="133" t="s">
        <v>145</v>
      </c>
      <c r="D265" s="129">
        <v>708.2049900000001</v>
      </c>
      <c r="E265" s="132">
        <f t="shared" si="18"/>
        <v>5.25092749020268E-05</v>
      </c>
      <c r="F265" s="131">
        <f t="shared" si="17"/>
        <v>0.9991058913027628</v>
      </c>
      <c r="G265" s="130" t="str">
        <f t="shared" si="16"/>
        <v>C</v>
      </c>
    </row>
    <row r="266" spans="2:7" ht="15">
      <c r="B266" s="129" t="s">
        <v>657</v>
      </c>
      <c r="C266" s="133" t="s">
        <v>221</v>
      </c>
      <c r="D266" s="129">
        <v>687.310006</v>
      </c>
      <c r="E266" s="132">
        <f t="shared" si="18"/>
        <v>5.0960033546173814E-05</v>
      </c>
      <c r="F266" s="131">
        <f t="shared" si="17"/>
        <v>0.999156851336309</v>
      </c>
      <c r="G266" s="130" t="str">
        <f t="shared" si="16"/>
        <v>C</v>
      </c>
    </row>
    <row r="267" spans="2:7" ht="15">
      <c r="B267" s="129" t="s">
        <v>854</v>
      </c>
      <c r="C267" s="133" t="s">
        <v>940</v>
      </c>
      <c r="D267" s="129">
        <v>684.5856600000001</v>
      </c>
      <c r="E267" s="132">
        <f t="shared" si="18"/>
        <v>5.075803915886763E-05</v>
      </c>
      <c r="F267" s="131">
        <f t="shared" si="17"/>
        <v>0.9992076093754679</v>
      </c>
      <c r="G267" s="130" t="str">
        <f t="shared" si="16"/>
        <v>C</v>
      </c>
    </row>
    <row r="268" spans="2:7" ht="15">
      <c r="B268" s="129" t="s">
        <v>704</v>
      </c>
      <c r="C268" s="133" t="s">
        <v>232</v>
      </c>
      <c r="D268" s="129">
        <v>646.744744</v>
      </c>
      <c r="E268" s="132">
        <f t="shared" si="18"/>
        <v>4.795235565077979E-05</v>
      </c>
      <c r="F268" s="131">
        <f t="shared" si="17"/>
        <v>0.9992555617311187</v>
      </c>
      <c r="G268" s="130" t="str">
        <f t="shared" si="16"/>
        <v>C</v>
      </c>
    </row>
    <row r="269" spans="2:7" ht="15">
      <c r="B269" s="129" t="s">
        <v>863</v>
      </c>
      <c r="C269" s="133" t="s">
        <v>147</v>
      </c>
      <c r="D269" s="129">
        <v>629.448896</v>
      </c>
      <c r="E269" s="132">
        <f t="shared" si="18"/>
        <v>4.6669969265312966E-05</v>
      </c>
      <c r="F269" s="131">
        <f t="shared" si="17"/>
        <v>0.999302231700384</v>
      </c>
      <c r="G269" s="130" t="str">
        <f t="shared" si="16"/>
        <v>C</v>
      </c>
    </row>
    <row r="270" spans="2:7" ht="15">
      <c r="B270" s="129" t="s">
        <v>498</v>
      </c>
      <c r="C270" s="133" t="s">
        <v>166</v>
      </c>
      <c r="D270" s="129">
        <v>584.8596</v>
      </c>
      <c r="E270" s="132">
        <f t="shared" si="18"/>
        <v>4.3363932687751086E-05</v>
      </c>
      <c r="F270" s="131">
        <f t="shared" si="17"/>
        <v>0.9993455956330718</v>
      </c>
      <c r="G270" s="130" t="str">
        <f t="shared" si="16"/>
        <v>C</v>
      </c>
    </row>
    <row r="271" spans="2:7" ht="78">
      <c r="B271" s="129" t="s">
        <v>872</v>
      </c>
      <c r="C271" s="133" t="s">
        <v>132</v>
      </c>
      <c r="D271" s="129">
        <v>580.510644</v>
      </c>
      <c r="E271" s="132">
        <f t="shared" si="18"/>
        <v>4.3041482931867805E-05</v>
      </c>
      <c r="F271" s="131">
        <f t="shared" si="17"/>
        <v>0.9993886371160037</v>
      </c>
      <c r="G271" s="130" t="str">
        <f t="shared" si="16"/>
        <v>C</v>
      </c>
    </row>
    <row r="272" spans="2:7" ht="15">
      <c r="B272" s="129" t="s">
        <v>865</v>
      </c>
      <c r="C272" s="133" t="s">
        <v>144</v>
      </c>
      <c r="D272" s="129">
        <v>574.262144</v>
      </c>
      <c r="E272" s="132">
        <f t="shared" si="18"/>
        <v>4.257819305272517E-05</v>
      </c>
      <c r="F272" s="131">
        <f t="shared" si="17"/>
        <v>0.9994312153090564</v>
      </c>
      <c r="G272" s="130" t="str">
        <f t="shared" si="16"/>
        <v>C</v>
      </c>
    </row>
    <row r="273" spans="2:7" ht="78">
      <c r="B273" s="129" t="s">
        <v>873</v>
      </c>
      <c r="C273" s="133" t="s">
        <v>130</v>
      </c>
      <c r="D273" s="129">
        <v>569.11338</v>
      </c>
      <c r="E273" s="132">
        <f t="shared" si="18"/>
        <v>4.219644219231164E-05</v>
      </c>
      <c r="F273" s="131">
        <f t="shared" si="17"/>
        <v>0.9994734117512487</v>
      </c>
      <c r="G273" s="130" t="str">
        <f t="shared" si="16"/>
        <v>C</v>
      </c>
    </row>
    <row r="274" spans="2:7" ht="78">
      <c r="B274" s="129" t="s">
        <v>488</v>
      </c>
      <c r="C274" s="133" t="s">
        <v>178</v>
      </c>
      <c r="D274" s="129">
        <v>547.968456</v>
      </c>
      <c r="E274" s="132">
        <f t="shared" si="18"/>
        <v>4.062866924129294E-05</v>
      </c>
      <c r="F274" s="131">
        <f t="shared" si="17"/>
        <v>0.99951404042049</v>
      </c>
      <c r="G274" s="130" t="str">
        <f t="shared" si="16"/>
        <v>C</v>
      </c>
    </row>
    <row r="275" spans="2:7" ht="15">
      <c r="B275" s="129" t="s">
        <v>656</v>
      </c>
      <c r="C275" s="133" t="s">
        <v>514</v>
      </c>
      <c r="D275" s="129">
        <v>522.274624</v>
      </c>
      <c r="E275" s="132">
        <f t="shared" si="18"/>
        <v>3.872362125825841E-05</v>
      </c>
      <c r="F275" s="131">
        <f t="shared" si="17"/>
        <v>0.9995527640417482</v>
      </c>
      <c r="G275" s="130" t="str">
        <f t="shared" si="16"/>
        <v>C</v>
      </c>
    </row>
    <row r="276" spans="2:7" ht="15">
      <c r="B276" s="129" t="s">
        <v>669</v>
      </c>
      <c r="C276" s="133" t="s">
        <v>526</v>
      </c>
      <c r="D276" s="129">
        <v>520.150134</v>
      </c>
      <c r="E276" s="132">
        <f t="shared" si="18"/>
        <v>3.856610269934991E-05</v>
      </c>
      <c r="F276" s="131">
        <f t="shared" si="17"/>
        <v>0.9995913301444476</v>
      </c>
      <c r="G276" s="130" t="str">
        <f t="shared" si="16"/>
        <v>C</v>
      </c>
    </row>
    <row r="277" spans="2:7" ht="78">
      <c r="B277" s="129" t="s">
        <v>663</v>
      </c>
      <c r="C277" s="133" t="s">
        <v>622</v>
      </c>
      <c r="D277" s="129">
        <v>428.39716000000004</v>
      </c>
      <c r="E277" s="132">
        <f t="shared" si="18"/>
        <v>3.176315411401939E-05</v>
      </c>
      <c r="F277" s="131">
        <f t="shared" si="17"/>
        <v>0.9996230932985616</v>
      </c>
      <c r="G277" s="130" t="str">
        <f t="shared" si="16"/>
        <v>C</v>
      </c>
    </row>
    <row r="278" spans="2:7" ht="15">
      <c r="B278" s="129" t="s">
        <v>964</v>
      </c>
      <c r="C278" s="133" t="s">
        <v>72</v>
      </c>
      <c r="D278" s="129">
        <v>418.39956</v>
      </c>
      <c r="E278" s="132">
        <f t="shared" si="18"/>
        <v>3.1021890307391165E-05</v>
      </c>
      <c r="F278" s="131">
        <f t="shared" si="17"/>
        <v>0.9996541151888689</v>
      </c>
      <c r="G278" s="130" t="str">
        <f t="shared" si="16"/>
        <v>C</v>
      </c>
    </row>
    <row r="279" spans="2:7" ht="15">
      <c r="B279" s="129" t="s">
        <v>855</v>
      </c>
      <c r="C279" s="133" t="s">
        <v>943</v>
      </c>
      <c r="D279" s="129">
        <v>407.952068</v>
      </c>
      <c r="E279" s="132">
        <f t="shared" si="18"/>
        <v>3.024726962946467E-05</v>
      </c>
      <c r="F279" s="131">
        <f t="shared" si="17"/>
        <v>0.9996843624584983</v>
      </c>
      <c r="G279" s="130" t="str">
        <f t="shared" si="16"/>
        <v>C</v>
      </c>
    </row>
    <row r="280" spans="2:7" ht="78">
      <c r="B280" s="129" t="s">
        <v>734</v>
      </c>
      <c r="C280" s="133" t="s">
        <v>538</v>
      </c>
      <c r="D280" s="129">
        <v>368.28659</v>
      </c>
      <c r="E280" s="132">
        <f t="shared" si="18"/>
        <v>2.730630547666719E-05</v>
      </c>
      <c r="F280" s="131">
        <f t="shared" si="17"/>
        <v>0.999711668763975</v>
      </c>
      <c r="G280" s="130" t="str">
        <f t="shared" si="16"/>
        <v>C</v>
      </c>
    </row>
    <row r="281" spans="2:7" ht="78">
      <c r="B281" s="129" t="s">
        <v>665</v>
      </c>
      <c r="C281" s="133" t="s">
        <v>518</v>
      </c>
      <c r="D281" s="129">
        <v>358.751379</v>
      </c>
      <c r="E281" s="132">
        <f aca="true" t="shared" si="19" ref="E281:E306">D281/$D$307</f>
        <v>2.6599325121095523E-05</v>
      </c>
      <c r="F281" s="131">
        <f t="shared" si="17"/>
        <v>0.999738268089096</v>
      </c>
      <c r="G281" s="130" t="str">
        <f aca="true" t="shared" si="20" ref="G281:G306">IF(F281&lt;=$E$310,"A",IF(F281&lt;=$E$311,"B","C"))</f>
        <v>C</v>
      </c>
    </row>
    <row r="282" spans="2:7" ht="78">
      <c r="B282" s="129" t="s">
        <v>664</v>
      </c>
      <c r="C282" s="133" t="s">
        <v>623</v>
      </c>
      <c r="D282" s="129">
        <v>337.006599</v>
      </c>
      <c r="E282" s="132">
        <f t="shared" si="19"/>
        <v>2.4987076341679136E-05</v>
      </c>
      <c r="F282" s="131">
        <f t="shared" si="17"/>
        <v>0.9997632551654377</v>
      </c>
      <c r="G282" s="130" t="str">
        <f t="shared" si="20"/>
        <v>C</v>
      </c>
    </row>
    <row r="283" spans="2:7" ht="15">
      <c r="B283" s="129" t="s">
        <v>850</v>
      </c>
      <c r="C283" s="133" t="s">
        <v>563</v>
      </c>
      <c r="D283" s="129">
        <v>284.40672600000005</v>
      </c>
      <c r="E283" s="132">
        <f t="shared" si="19"/>
        <v>2.10871021390564E-05</v>
      </c>
      <c r="F283" s="131">
        <f t="shared" si="17"/>
        <v>0.9997843422675768</v>
      </c>
      <c r="G283" s="130" t="str">
        <f t="shared" si="20"/>
        <v>C</v>
      </c>
    </row>
    <row r="284" spans="2:7" ht="78">
      <c r="B284" s="129" t="s">
        <v>122</v>
      </c>
      <c r="C284" s="133" t="s">
        <v>120</v>
      </c>
      <c r="D284" s="129">
        <v>274.834024</v>
      </c>
      <c r="E284" s="132">
        <f t="shared" si="19"/>
        <v>2.0377342044209872E-05</v>
      </c>
      <c r="F284" s="131">
        <f t="shared" si="17"/>
        <v>0.999804719609621</v>
      </c>
      <c r="G284" s="130" t="str">
        <f t="shared" si="20"/>
        <v>C</v>
      </c>
    </row>
    <row r="285" spans="2:7" ht="15">
      <c r="B285" s="129" t="s">
        <v>711</v>
      </c>
      <c r="C285" s="133" t="s">
        <v>228</v>
      </c>
      <c r="D285" s="129">
        <v>247.140672</v>
      </c>
      <c r="E285" s="132">
        <f t="shared" si="19"/>
        <v>1.8324041299849692E-05</v>
      </c>
      <c r="F285" s="131">
        <f t="shared" si="17"/>
        <v>0.9998230436509209</v>
      </c>
      <c r="G285" s="130" t="str">
        <f t="shared" si="20"/>
        <v>C</v>
      </c>
    </row>
    <row r="286" spans="2:7" ht="117">
      <c r="B286" s="129" t="s">
        <v>701</v>
      </c>
      <c r="C286" s="133" t="s">
        <v>507</v>
      </c>
      <c r="D286" s="129">
        <v>246.765762</v>
      </c>
      <c r="E286" s="132">
        <f t="shared" si="19"/>
        <v>1.8296243907101133E-05</v>
      </c>
      <c r="F286" s="131">
        <f t="shared" si="17"/>
        <v>0.999841339894828</v>
      </c>
      <c r="G286" s="130" t="str">
        <f t="shared" si="20"/>
        <v>C</v>
      </c>
    </row>
    <row r="287" spans="2:7" ht="15">
      <c r="B287" s="129" t="s">
        <v>624</v>
      </c>
      <c r="C287" s="133" t="s">
        <v>528</v>
      </c>
      <c r="D287" s="129">
        <v>245.39109200000001</v>
      </c>
      <c r="E287" s="132">
        <f t="shared" si="19"/>
        <v>1.8194320133689752E-05</v>
      </c>
      <c r="F287" s="131">
        <f t="shared" si="17"/>
        <v>0.9998595342149618</v>
      </c>
      <c r="G287" s="130" t="str">
        <f t="shared" si="20"/>
        <v>C</v>
      </c>
    </row>
    <row r="288" spans="2:7" ht="15">
      <c r="B288" s="129" t="s">
        <v>502</v>
      </c>
      <c r="C288" s="133" t="s">
        <v>578</v>
      </c>
      <c r="D288" s="129">
        <v>236.69318</v>
      </c>
      <c r="E288" s="132">
        <f t="shared" si="19"/>
        <v>1.7549420621923198E-05</v>
      </c>
      <c r="F288" s="131">
        <f t="shared" si="17"/>
        <v>0.9998770836355837</v>
      </c>
      <c r="G288" s="130" t="str">
        <f t="shared" si="20"/>
        <v>C</v>
      </c>
    </row>
    <row r="289" spans="2:7" ht="78">
      <c r="B289" s="129" t="s">
        <v>736</v>
      </c>
      <c r="C289" s="133" t="s">
        <v>201</v>
      </c>
      <c r="D289" s="129">
        <v>233.19402000000002</v>
      </c>
      <c r="E289" s="132">
        <f t="shared" si="19"/>
        <v>1.728997828960332E-05</v>
      </c>
      <c r="F289" s="131">
        <f t="shared" si="17"/>
        <v>0.9998943736138733</v>
      </c>
      <c r="G289" s="130" t="str">
        <f t="shared" si="20"/>
        <v>C</v>
      </c>
    </row>
    <row r="290" spans="2:7" ht="15">
      <c r="B290" s="129" t="s">
        <v>671</v>
      </c>
      <c r="C290" s="133" t="s">
        <v>625</v>
      </c>
      <c r="D290" s="129">
        <v>184.155792</v>
      </c>
      <c r="E290" s="132">
        <f t="shared" si="19"/>
        <v>1.3654079318091881E-05</v>
      </c>
      <c r="F290" s="131">
        <f t="shared" si="17"/>
        <v>0.9999080276931914</v>
      </c>
      <c r="G290" s="130" t="str">
        <f t="shared" si="20"/>
        <v>C</v>
      </c>
    </row>
    <row r="291" spans="2:7" ht="78">
      <c r="B291" s="129" t="s">
        <v>874</v>
      </c>
      <c r="C291" s="133" t="s">
        <v>128</v>
      </c>
      <c r="D291" s="129">
        <v>153.263208</v>
      </c>
      <c r="E291" s="132">
        <f t="shared" si="19"/>
        <v>1.1363574155610669E-05</v>
      </c>
      <c r="F291" s="131">
        <f t="shared" si="17"/>
        <v>0.9999193912673471</v>
      </c>
      <c r="G291" s="130" t="str">
        <f t="shared" si="20"/>
        <v>C</v>
      </c>
    </row>
    <row r="292" spans="2:7" ht="117">
      <c r="B292" s="129" t="s">
        <v>682</v>
      </c>
      <c r="C292" s="133" t="s">
        <v>328</v>
      </c>
      <c r="D292" s="129">
        <v>143.09064999999998</v>
      </c>
      <c r="E292" s="132">
        <f t="shared" si="19"/>
        <v>1.0609338232366451E-05</v>
      </c>
      <c r="F292" s="131">
        <f t="shared" si="17"/>
        <v>0.9999300006055795</v>
      </c>
      <c r="G292" s="130" t="str">
        <f t="shared" si="20"/>
        <v>C</v>
      </c>
    </row>
    <row r="293" spans="2:7" ht="15">
      <c r="B293" s="129" t="s">
        <v>643</v>
      </c>
      <c r="C293" s="133" t="s">
        <v>65</v>
      </c>
      <c r="D293" s="129">
        <v>142.440806</v>
      </c>
      <c r="E293" s="132">
        <f t="shared" si="19"/>
        <v>1.0561156084935618E-05</v>
      </c>
      <c r="F293" s="131">
        <f t="shared" si="17"/>
        <v>0.9999405617616643</v>
      </c>
      <c r="G293" s="130" t="str">
        <f t="shared" si="20"/>
        <v>C</v>
      </c>
    </row>
    <row r="294" spans="2:7" ht="15">
      <c r="B294" s="129" t="s">
        <v>660</v>
      </c>
      <c r="C294" s="133" t="s">
        <v>516</v>
      </c>
      <c r="D294" s="129">
        <v>140.09137</v>
      </c>
      <c r="E294" s="132">
        <f t="shared" si="19"/>
        <v>1.0386959090377985E-05</v>
      </c>
      <c r="F294" s="131">
        <v>0.9999</v>
      </c>
      <c r="G294" s="130" t="str">
        <f t="shared" si="20"/>
        <v>C</v>
      </c>
    </row>
    <row r="295" spans="2:7" ht="78">
      <c r="B295" s="129" t="s">
        <v>650</v>
      </c>
      <c r="C295" s="133" t="s">
        <v>222</v>
      </c>
      <c r="D295" s="129">
        <v>121.53332499999999</v>
      </c>
      <c r="E295" s="132">
        <f t="shared" si="19"/>
        <v>9.010988149324344E-06</v>
      </c>
      <c r="F295" s="131">
        <f t="shared" si="17"/>
        <v>0.9999090109881493</v>
      </c>
      <c r="G295" s="130" t="str">
        <f t="shared" si="20"/>
        <v>C</v>
      </c>
    </row>
    <row r="296" spans="2:7" ht="78">
      <c r="B296" s="129" t="s">
        <v>709</v>
      </c>
      <c r="C296" s="133" t="s">
        <v>229</v>
      </c>
      <c r="D296" s="129">
        <v>85.029588</v>
      </c>
      <c r="E296" s="132">
        <f t="shared" si="19"/>
        <v>6.304448675373043E-06</v>
      </c>
      <c r="F296" s="131">
        <f t="shared" si="17"/>
        <v>0.9999153154368247</v>
      </c>
      <c r="G296" s="130" t="str">
        <f t="shared" si="20"/>
        <v>C</v>
      </c>
    </row>
    <row r="297" spans="2:7" ht="15">
      <c r="B297" s="129" t="s">
        <v>659</v>
      </c>
      <c r="C297" s="133" t="s">
        <v>515</v>
      </c>
      <c r="D297" s="129">
        <v>85.029588</v>
      </c>
      <c r="E297" s="132">
        <f t="shared" si="19"/>
        <v>6.304448675373043E-06</v>
      </c>
      <c r="F297" s="131">
        <f t="shared" si="17"/>
        <v>0.9999216198855</v>
      </c>
      <c r="G297" s="130" t="str">
        <f t="shared" si="20"/>
        <v>C</v>
      </c>
    </row>
    <row r="298" spans="2:7" ht="15">
      <c r="B298" s="129" t="s">
        <v>639</v>
      </c>
      <c r="C298" s="133" t="s">
        <v>69</v>
      </c>
      <c r="D298" s="129">
        <v>72.4826</v>
      </c>
      <c r="E298" s="132">
        <f t="shared" si="19"/>
        <v>5.374162598054623E-06</v>
      </c>
      <c r="F298" s="131">
        <f t="shared" si="17"/>
        <v>0.999926994048098</v>
      </c>
      <c r="G298" s="130" t="str">
        <f t="shared" si="20"/>
        <v>C</v>
      </c>
    </row>
    <row r="299" spans="2:7" ht="15">
      <c r="B299" s="129" t="s">
        <v>719</v>
      </c>
      <c r="C299" s="133" t="s">
        <v>539</v>
      </c>
      <c r="D299" s="129">
        <v>67.446309</v>
      </c>
      <c r="E299" s="132">
        <f t="shared" si="19"/>
        <v>5.000750955465654E-06</v>
      </c>
      <c r="F299" s="131">
        <f t="shared" si="17"/>
        <v>0.9999319947990535</v>
      </c>
      <c r="G299" s="130" t="str">
        <f t="shared" si="20"/>
        <v>C</v>
      </c>
    </row>
    <row r="300" spans="2:7" ht="78">
      <c r="B300" s="129" t="s">
        <v>652</v>
      </c>
      <c r="C300" s="133" t="s">
        <v>522</v>
      </c>
      <c r="D300" s="129">
        <v>56.561422</v>
      </c>
      <c r="E300" s="132">
        <f t="shared" si="19"/>
        <v>4.193699985999176E-06</v>
      </c>
      <c r="F300" s="131">
        <f t="shared" si="17"/>
        <v>0.9999361884990394</v>
      </c>
      <c r="G300" s="130" t="str">
        <f t="shared" si="20"/>
        <v>C</v>
      </c>
    </row>
    <row r="301" spans="2:7" ht="15">
      <c r="B301" s="129" t="s">
        <v>658</v>
      </c>
      <c r="C301" s="133" t="s">
        <v>220</v>
      </c>
      <c r="D301" s="129">
        <v>51.662598</v>
      </c>
      <c r="E301" s="132">
        <f t="shared" si="19"/>
        <v>3.8304807207513465E-06</v>
      </c>
      <c r="F301" s="131">
        <f t="shared" si="17"/>
        <v>0.9999400189797601</v>
      </c>
      <c r="G301" s="130" t="str">
        <f t="shared" si="20"/>
        <v>C</v>
      </c>
    </row>
    <row r="302" spans="2:7" ht="78">
      <c r="B302" s="129" t="s">
        <v>653</v>
      </c>
      <c r="C302" s="133" t="s">
        <v>523</v>
      </c>
      <c r="D302" s="129">
        <v>33.866870000000006</v>
      </c>
      <c r="E302" s="132">
        <f t="shared" si="19"/>
        <v>2.5110311449531082E-06</v>
      </c>
      <c r="F302" s="131">
        <f t="shared" si="17"/>
        <v>0.999942530010905</v>
      </c>
      <c r="G302" s="130" t="str">
        <f t="shared" si="20"/>
        <v>C</v>
      </c>
    </row>
    <row r="303" spans="2:7" ht="78">
      <c r="B303" s="129" t="s">
        <v>735</v>
      </c>
      <c r="C303" s="133" t="s">
        <v>202</v>
      </c>
      <c r="D303" s="129">
        <v>33.217026</v>
      </c>
      <c r="E303" s="132">
        <f t="shared" si="19"/>
        <v>2.462848997522273E-06</v>
      </c>
      <c r="F303" s="131">
        <f t="shared" si="17"/>
        <v>0.9999449928599026</v>
      </c>
      <c r="G303" s="130" t="str">
        <f t="shared" si="20"/>
        <v>C</v>
      </c>
    </row>
    <row r="304" spans="2:7" ht="78">
      <c r="B304" s="129" t="s">
        <v>651</v>
      </c>
      <c r="C304" s="133" t="s">
        <v>521</v>
      </c>
      <c r="D304" s="129">
        <v>29.018034</v>
      </c>
      <c r="E304" s="132">
        <f t="shared" si="19"/>
        <v>2.1515181987384194E-06</v>
      </c>
      <c r="F304" s="131">
        <f t="shared" si="17"/>
        <v>0.9999471443781013</v>
      </c>
      <c r="G304" s="130" t="str">
        <f t="shared" si="20"/>
        <v>C</v>
      </c>
    </row>
    <row r="305" spans="2:7" ht="78">
      <c r="B305" s="129" t="s">
        <v>654</v>
      </c>
      <c r="C305" s="133" t="s">
        <v>512</v>
      </c>
      <c r="D305" s="129">
        <v>13.096856</v>
      </c>
      <c r="E305" s="132">
        <f t="shared" si="19"/>
        <v>9.710555866829732E-07</v>
      </c>
      <c r="F305" s="131">
        <f t="shared" si="17"/>
        <v>0.999948115433688</v>
      </c>
      <c r="G305" s="130" t="str">
        <f t="shared" si="20"/>
        <v>C</v>
      </c>
    </row>
    <row r="306" spans="2:7" ht="78">
      <c r="B306" s="129" t="s">
        <v>661</v>
      </c>
      <c r="C306" s="133" t="s">
        <v>511</v>
      </c>
      <c r="D306" s="129">
        <v>12.62197</v>
      </c>
      <c r="E306" s="132">
        <f t="shared" si="19"/>
        <v>9.358455558681324E-07</v>
      </c>
      <c r="F306" s="131">
        <v>1</v>
      </c>
      <c r="G306" s="130" t="str">
        <f t="shared" si="20"/>
        <v>C</v>
      </c>
    </row>
    <row r="307" spans="2:7" ht="15">
      <c r="B307" s="152"/>
      <c r="C307" s="153"/>
      <c r="D307" s="156">
        <f>SUM(D5:D306)</f>
        <v>13487236.13726123</v>
      </c>
      <c r="E307" s="154"/>
      <c r="F307" s="155"/>
      <c r="G307" s="116"/>
    </row>
    <row r="308" ht="39.75" thickBot="1"/>
    <row r="309" spans="4:6" ht="78.75" thickBot="1">
      <c r="D309" s="128" t="s">
        <v>884</v>
      </c>
      <c r="E309" s="127" t="s">
        <v>883</v>
      </c>
      <c r="F309" s="126" t="s">
        <v>882</v>
      </c>
    </row>
    <row r="310" spans="4:6" ht="15">
      <c r="D310" s="125" t="s">
        <v>881</v>
      </c>
      <c r="E310" s="124">
        <v>0.8</v>
      </c>
      <c r="F310" s="123">
        <f>SUMIF($G$5:$G$307,D310,$E$5:$E$307)</f>
        <v>0.7991357434971</v>
      </c>
    </row>
    <row r="311" spans="4:6" ht="15">
      <c r="D311" s="122" t="s">
        <v>880</v>
      </c>
      <c r="E311" s="121">
        <v>0.95</v>
      </c>
      <c r="F311" s="120">
        <f>SUMIF($G$5:$G$307,D311,$E$5:$E$307)</f>
        <v>0.15067760522744816</v>
      </c>
    </row>
    <row r="312" spans="4:6" ht="39.75" thickBot="1">
      <c r="D312" s="119" t="s">
        <v>879</v>
      </c>
      <c r="E312" s="118">
        <v>1</v>
      </c>
      <c r="F312" s="117">
        <f>SUMIF($G$5:$G$307,D312,$E$5:$E$307)</f>
        <v>0.05018665127545112</v>
      </c>
    </row>
    <row r="313" spans="2:7" ht="28.5" customHeight="1">
      <c r="B313" s="179" t="s">
        <v>878</v>
      </c>
      <c r="C313" s="179"/>
      <c r="D313" s="179"/>
      <c r="E313" s="179"/>
      <c r="F313" s="179"/>
      <c r="G313" s="179"/>
    </row>
    <row r="314" spans="2:7" ht="28.5" customHeight="1">
      <c r="B314" s="179"/>
      <c r="C314" s="179"/>
      <c r="D314" s="179"/>
      <c r="E314" s="179"/>
      <c r="F314" s="179"/>
      <c r="G314" s="179"/>
    </row>
    <row r="315" spans="2:7" ht="28.5" customHeight="1">
      <c r="B315" s="179"/>
      <c r="C315" s="179"/>
      <c r="D315" s="179"/>
      <c r="E315" s="179"/>
      <c r="F315" s="179"/>
      <c r="G315" s="179"/>
    </row>
    <row r="316" spans="2:7" ht="28.5" customHeight="1">
      <c r="B316" s="179"/>
      <c r="C316" s="179"/>
      <c r="D316" s="179"/>
      <c r="E316" s="179"/>
      <c r="F316" s="179"/>
      <c r="G316" s="179"/>
    </row>
    <row r="317" spans="2:7" ht="28.5" customHeight="1">
      <c r="B317" s="179"/>
      <c r="C317" s="179"/>
      <c r="D317" s="179"/>
      <c r="E317" s="179"/>
      <c r="F317" s="179"/>
      <c r="G317" s="179"/>
    </row>
    <row r="318" spans="2:7" ht="39" customHeight="1">
      <c r="B318" s="179"/>
      <c r="C318" s="179"/>
      <c r="D318" s="179"/>
      <c r="E318" s="179"/>
      <c r="F318" s="179"/>
      <c r="G318" s="179"/>
    </row>
    <row r="319" spans="2:7" ht="39" customHeight="1">
      <c r="B319" s="179"/>
      <c r="C319" s="179"/>
      <c r="D319" s="179"/>
      <c r="E319" s="179"/>
      <c r="F319" s="179"/>
      <c r="G319" s="179"/>
    </row>
    <row r="320" spans="2:7" ht="39" customHeight="1">
      <c r="B320" s="179"/>
      <c r="C320" s="179"/>
      <c r="D320" s="179"/>
      <c r="E320" s="179"/>
      <c r="F320" s="179"/>
      <c r="G320" s="179"/>
    </row>
    <row r="321" spans="2:7" ht="39" customHeight="1">
      <c r="B321" s="179"/>
      <c r="C321" s="179"/>
      <c r="D321" s="179"/>
      <c r="E321" s="179"/>
      <c r="F321" s="179"/>
      <c r="G321" s="179"/>
    </row>
    <row r="322" spans="2:7" ht="39" customHeight="1">
      <c r="B322" s="179"/>
      <c r="C322" s="179"/>
      <c r="D322" s="179"/>
      <c r="E322" s="179"/>
      <c r="F322" s="179"/>
      <c r="G322" s="179"/>
    </row>
    <row r="323" spans="2:7" ht="39" customHeight="1">
      <c r="B323" s="179"/>
      <c r="C323" s="179"/>
      <c r="D323" s="179"/>
      <c r="E323" s="179"/>
      <c r="F323" s="179"/>
      <c r="G323" s="179"/>
    </row>
    <row r="324" spans="2:7" ht="39" customHeight="1">
      <c r="B324" s="179"/>
      <c r="C324" s="179"/>
      <c r="D324" s="179"/>
      <c r="E324" s="179"/>
      <c r="F324" s="179"/>
      <c r="G324" s="179"/>
    </row>
    <row r="325" ht="39" customHeight="1"/>
  </sheetData>
  <mergeCells count="5">
    <mergeCell ref="G2:H2"/>
    <mergeCell ref="B3:G3"/>
    <mergeCell ref="C2:E2"/>
    <mergeCell ref="C1:E1"/>
    <mergeCell ref="B313:G324"/>
  </mergeCells>
  <conditionalFormatting sqref="E309">
    <cfRule type="cellIs" priority="167" dxfId="23" operator="equal">
      <formula>"C"</formula>
    </cfRule>
    <cfRule type="cellIs" priority="168" dxfId="25" operator="equal">
      <formula>"B"</formula>
    </cfRule>
    <cfRule type="cellIs" priority="169" dxfId="112" operator="equal">
      <formula>"a"</formula>
    </cfRule>
  </conditionalFormatting>
  <conditionalFormatting sqref="G325:G1048576 G311:G312 G4:G69 G307">
    <cfRule type="cellIs" priority="170" dxfId="26" operator="equal">
      <formula>"C"</formula>
    </cfRule>
    <cfRule type="cellIs" priority="171" dxfId="25" operator="equal">
      <formula>"B"</formula>
    </cfRule>
    <cfRule type="cellIs" priority="172" dxfId="24" operator="equal">
      <formula>"B"</formula>
    </cfRule>
    <cfRule type="cellIs" priority="173" dxfId="23" operator="equal">
      <formula>"C"</formula>
    </cfRule>
    <cfRule type="cellIs" priority="174" dxfId="22" operator="equal">
      <formula>"B"</formula>
    </cfRule>
    <cfRule type="cellIs" priority="175" dxfId="21" operator="equal">
      <formula>"a"</formula>
    </cfRule>
  </conditionalFormatting>
  <conditionalFormatting sqref="H12:H18 H9 H20 B307:D307">
    <cfRule type="containsText" priority="176" dxfId="3" operator="containsText" text="x,xx">
      <formula>NOT(ISERROR(SEARCH("x,xx",B9)))</formula>
    </cfRule>
  </conditionalFormatting>
  <conditionalFormatting sqref="H11">
    <cfRule type="containsText" priority="177" dxfId="3" operator="containsText" text="x,xx">
      <formula>NOT(ISERROR(SEARCH("x,xx",H11)))</formula>
    </cfRule>
  </conditionalFormatting>
  <conditionalFormatting sqref="H10">
    <cfRule type="containsText" priority="178" dxfId="3" operator="containsText" text="x,xx">
      <formula>NOT(ISERROR(SEARCH("x,xx",H10)))</formula>
    </cfRule>
  </conditionalFormatting>
  <conditionalFormatting sqref="H19">
    <cfRule type="containsText" priority="179" dxfId="3" operator="containsText" text="x,xx">
      <formula>NOT(ISERROR(SEARCH("x,xx",H19)))</formula>
    </cfRule>
  </conditionalFormatting>
  <conditionalFormatting sqref="H21:H48">
    <cfRule type="containsText" priority="180" dxfId="3" operator="containsText" text="x,xx">
      <formula>NOT(ISERROR(SEARCH("x,xx",H21)))</formula>
    </cfRule>
  </conditionalFormatting>
  <conditionalFormatting sqref="D5:D69">
    <cfRule type="containsText" priority="165" dxfId="3" operator="containsText" text="x,xx">
      <formula>NOT(ISERROR(SEARCH("x,xx",D5)))</formula>
    </cfRule>
  </conditionalFormatting>
  <conditionalFormatting sqref="D5:D69">
    <cfRule type="containsText" priority="166" dxfId="3" operator="containsText" text="x,xx">
      <formula>NOT(ISERROR(SEARCH("x,xx",D5)))</formula>
    </cfRule>
  </conditionalFormatting>
  <conditionalFormatting sqref="C6:C69">
    <cfRule type="containsText" priority="158" dxfId="3" operator="containsText" text="x,xx">
      <formula>NOT(ISERROR(SEARCH("x,xx",C6)))</formula>
    </cfRule>
  </conditionalFormatting>
  <conditionalFormatting sqref="C6:C69">
    <cfRule type="containsText" priority="157" dxfId="3" operator="containsText" text="x,xx">
      <formula>NOT(ISERROR(SEARCH("x,xx",C6)))</formula>
    </cfRule>
  </conditionalFormatting>
  <conditionalFormatting sqref="B5:B69">
    <cfRule type="containsText" priority="161" dxfId="3" operator="containsText" text="x,xx">
      <formula>NOT(ISERROR(SEARCH("x,xx",B5)))</formula>
    </cfRule>
  </conditionalFormatting>
  <conditionalFormatting sqref="B5:B69">
    <cfRule type="containsText" priority="162" dxfId="3" operator="containsText" text="x,xx">
      <formula>NOT(ISERROR(SEARCH("x,xx",B5)))</formula>
    </cfRule>
  </conditionalFormatting>
  <conditionalFormatting sqref="C5">
    <cfRule type="containsText" priority="159" dxfId="3" operator="containsText" text="x,xx">
      <formula>NOT(ISERROR(SEARCH("x,xx",C5)))</formula>
    </cfRule>
  </conditionalFormatting>
  <conditionalFormatting sqref="C5">
    <cfRule type="containsText" priority="160" dxfId="3" operator="containsText" text="x,xx">
      <formula>NOT(ISERROR(SEARCH("x,xx",C5)))</formula>
    </cfRule>
  </conditionalFormatting>
  <conditionalFormatting sqref="G70:G154 G305:G306 G281:G300">
    <cfRule type="cellIs" priority="111" dxfId="26" operator="equal">
      <formula>"C"</formula>
    </cfRule>
    <cfRule type="cellIs" priority="112" dxfId="25" operator="equal">
      <formula>"B"</formula>
    </cfRule>
    <cfRule type="cellIs" priority="113" dxfId="24" operator="equal">
      <formula>"B"</formula>
    </cfRule>
    <cfRule type="cellIs" priority="114" dxfId="23" operator="equal">
      <formula>"C"</formula>
    </cfRule>
    <cfRule type="cellIs" priority="115" dxfId="22" operator="equal">
      <formula>"B"</formula>
    </cfRule>
    <cfRule type="cellIs" priority="116" dxfId="21" operator="equal">
      <formula>"a"</formula>
    </cfRule>
  </conditionalFormatting>
  <conditionalFormatting sqref="D70:D154 D305:D306 D281:D300">
    <cfRule type="containsText" priority="109" dxfId="3" operator="containsText" text="x,xx">
      <formula>NOT(ISERROR(SEARCH("x,xx",D70)))</formula>
    </cfRule>
  </conditionalFormatting>
  <conditionalFormatting sqref="D70:D154 D305:D306 D281:D300">
    <cfRule type="containsText" priority="110" dxfId="3" operator="containsText" text="x,xx">
      <formula>NOT(ISERROR(SEARCH("x,xx",D70)))</formula>
    </cfRule>
  </conditionalFormatting>
  <conditionalFormatting sqref="C70:C154 C305:C306 C281:C300">
    <cfRule type="containsText" priority="104" dxfId="3" operator="containsText" text="x,xx">
      <formula>NOT(ISERROR(SEARCH("x,xx",C70)))</formula>
    </cfRule>
  </conditionalFormatting>
  <conditionalFormatting sqref="C70:C154 C305:C306 C281:C300">
    <cfRule type="containsText" priority="103" dxfId="3" operator="containsText" text="x,xx">
      <formula>NOT(ISERROR(SEARCH("x,xx",C70)))</formula>
    </cfRule>
  </conditionalFormatting>
  <conditionalFormatting sqref="B70:B154 B305:B306 B281:B300">
    <cfRule type="containsText" priority="105" dxfId="3" operator="containsText" text="x,xx">
      <formula>NOT(ISERROR(SEARCH("x,xx",B70)))</formula>
    </cfRule>
  </conditionalFormatting>
  <conditionalFormatting sqref="B70:B154 B305:B306 B281:B300">
    <cfRule type="containsText" priority="106" dxfId="3" operator="containsText" text="x,xx">
      <formula>NOT(ISERROR(SEARCH("x,xx",B70)))</formula>
    </cfRule>
  </conditionalFormatting>
  <conditionalFormatting sqref="G301:G304">
    <cfRule type="cellIs" priority="97" dxfId="26" operator="equal">
      <formula>"C"</formula>
    </cfRule>
    <cfRule type="cellIs" priority="98" dxfId="25" operator="equal">
      <formula>"B"</formula>
    </cfRule>
    <cfRule type="cellIs" priority="99" dxfId="24" operator="equal">
      <formula>"B"</formula>
    </cfRule>
    <cfRule type="cellIs" priority="100" dxfId="23" operator="equal">
      <formula>"C"</formula>
    </cfRule>
    <cfRule type="cellIs" priority="101" dxfId="22" operator="equal">
      <formula>"B"</formula>
    </cfRule>
    <cfRule type="cellIs" priority="102" dxfId="21" operator="equal">
      <formula>"a"</formula>
    </cfRule>
  </conditionalFormatting>
  <conditionalFormatting sqref="D301:D304">
    <cfRule type="containsText" priority="95" dxfId="3" operator="containsText" text="x,xx">
      <formula>NOT(ISERROR(SEARCH("x,xx",D301)))</formula>
    </cfRule>
  </conditionalFormatting>
  <conditionalFormatting sqref="D301:D304">
    <cfRule type="containsText" priority="96" dxfId="3" operator="containsText" text="x,xx">
      <formula>NOT(ISERROR(SEARCH("x,xx",D301)))</formula>
    </cfRule>
  </conditionalFormatting>
  <conditionalFormatting sqref="C301:C304">
    <cfRule type="containsText" priority="90" dxfId="3" operator="containsText" text="x,xx">
      <formula>NOT(ISERROR(SEARCH("x,xx",C301)))</formula>
    </cfRule>
  </conditionalFormatting>
  <conditionalFormatting sqref="C301:C304">
    <cfRule type="containsText" priority="89" dxfId="3" operator="containsText" text="x,xx">
      <formula>NOT(ISERROR(SEARCH("x,xx",C301)))</formula>
    </cfRule>
  </conditionalFormatting>
  <conditionalFormatting sqref="B304">
    <cfRule type="containsText" priority="93" dxfId="3" operator="containsText" text="x,xx">
      <formula>NOT(ISERROR(SEARCH("x,xx",B304)))</formula>
    </cfRule>
  </conditionalFormatting>
  <conditionalFormatting sqref="B304">
    <cfRule type="containsText" priority="94" dxfId="3" operator="containsText" text="x,xx">
      <formula>NOT(ISERROR(SEARCH("x,xx",B304)))</formula>
    </cfRule>
  </conditionalFormatting>
  <conditionalFormatting sqref="B301:B303">
    <cfRule type="containsText" priority="91" dxfId="3" operator="containsText" text="x,xx">
      <formula>NOT(ISERROR(SEARCH("x,xx",B301)))</formula>
    </cfRule>
  </conditionalFormatting>
  <conditionalFormatting sqref="B301:B303">
    <cfRule type="containsText" priority="92" dxfId="3" operator="containsText" text="x,xx">
      <formula>NOT(ISERROR(SEARCH("x,xx",B301)))</formula>
    </cfRule>
  </conditionalFormatting>
  <conditionalFormatting sqref="G187:G280">
    <cfRule type="cellIs" priority="59" dxfId="26" operator="equal">
      <formula>"C"</formula>
    </cfRule>
    <cfRule type="cellIs" priority="60" dxfId="25" operator="equal">
      <formula>"B"</formula>
    </cfRule>
    <cfRule type="cellIs" priority="61" dxfId="24" operator="equal">
      <formula>"B"</formula>
    </cfRule>
    <cfRule type="cellIs" priority="62" dxfId="23" operator="equal">
      <formula>"C"</formula>
    </cfRule>
    <cfRule type="cellIs" priority="63" dxfId="22" operator="equal">
      <formula>"B"</formula>
    </cfRule>
    <cfRule type="cellIs" priority="64" dxfId="21" operator="equal">
      <formula>"a"</formula>
    </cfRule>
  </conditionalFormatting>
  <conditionalFormatting sqref="D187:D280">
    <cfRule type="containsText" priority="57" dxfId="3" operator="containsText" text="x,xx">
      <formula>NOT(ISERROR(SEARCH("x,xx",D187)))</formula>
    </cfRule>
  </conditionalFormatting>
  <conditionalFormatting sqref="D187:D280">
    <cfRule type="containsText" priority="58" dxfId="3" operator="containsText" text="x,xx">
      <formula>NOT(ISERROR(SEARCH("x,xx",D187)))</formula>
    </cfRule>
  </conditionalFormatting>
  <conditionalFormatting sqref="C187:C280">
    <cfRule type="containsText" priority="54" dxfId="3" operator="containsText" text="x,xx">
      <formula>NOT(ISERROR(SEARCH("x,xx",C187)))</formula>
    </cfRule>
  </conditionalFormatting>
  <conditionalFormatting sqref="C187:C280">
    <cfRule type="containsText" priority="53" dxfId="3" operator="containsText" text="x,xx">
      <formula>NOT(ISERROR(SEARCH("x,xx",C187)))</formula>
    </cfRule>
  </conditionalFormatting>
  <conditionalFormatting sqref="B187:B280">
    <cfRule type="containsText" priority="55" dxfId="3" operator="containsText" text="x,xx">
      <formula>NOT(ISERROR(SEARCH("x,xx",B187)))</formula>
    </cfRule>
  </conditionalFormatting>
  <conditionalFormatting sqref="B187:B280">
    <cfRule type="containsText" priority="56" dxfId="3" operator="containsText" text="x,xx">
      <formula>NOT(ISERROR(SEARCH("x,xx",B187)))</formula>
    </cfRule>
  </conditionalFormatting>
  <conditionalFormatting sqref="G155:G174 G179:G181 G183:G186">
    <cfRule type="cellIs" priority="47" dxfId="26" operator="equal">
      <formula>"C"</formula>
    </cfRule>
    <cfRule type="cellIs" priority="48" dxfId="25" operator="equal">
      <formula>"B"</formula>
    </cfRule>
    <cfRule type="cellIs" priority="49" dxfId="24" operator="equal">
      <formula>"B"</formula>
    </cfRule>
    <cfRule type="cellIs" priority="50" dxfId="23" operator="equal">
      <formula>"C"</formula>
    </cfRule>
    <cfRule type="cellIs" priority="51" dxfId="22" operator="equal">
      <formula>"B"</formula>
    </cfRule>
    <cfRule type="cellIs" priority="52" dxfId="21" operator="equal">
      <formula>"a"</formula>
    </cfRule>
  </conditionalFormatting>
  <conditionalFormatting sqref="D155:D174 D179:D181 D183">
    <cfRule type="containsText" priority="45" dxfId="3" operator="containsText" text="x,xx">
      <formula>NOT(ISERROR(SEARCH("x,xx",D155)))</formula>
    </cfRule>
  </conditionalFormatting>
  <conditionalFormatting sqref="D155:D174 D179:D181 D183">
    <cfRule type="containsText" priority="46" dxfId="3" operator="containsText" text="x,xx">
      <formula>NOT(ISERROR(SEARCH("x,xx",D155)))</formula>
    </cfRule>
  </conditionalFormatting>
  <conditionalFormatting sqref="C155:C174 C179:C181 C183">
    <cfRule type="containsText" priority="40" dxfId="3" operator="containsText" text="x,xx">
      <formula>NOT(ISERROR(SEARCH("x,xx",C155)))</formula>
    </cfRule>
  </conditionalFormatting>
  <conditionalFormatting sqref="C155:C174 C179:C181 C183">
    <cfRule type="containsText" priority="39" dxfId="3" operator="containsText" text="x,xx">
      <formula>NOT(ISERROR(SEARCH("x,xx",C155)))</formula>
    </cfRule>
  </conditionalFormatting>
  <conditionalFormatting sqref="B183">
    <cfRule type="containsText" priority="43" dxfId="3" operator="containsText" text="x,xx">
      <formula>NOT(ISERROR(SEARCH("x,xx",B183)))</formula>
    </cfRule>
  </conditionalFormatting>
  <conditionalFormatting sqref="B183">
    <cfRule type="containsText" priority="44" dxfId="3" operator="containsText" text="x,xx">
      <formula>NOT(ISERROR(SEARCH("x,xx",B183)))</formula>
    </cfRule>
  </conditionalFormatting>
  <conditionalFormatting sqref="B155:B174 B179:B181">
    <cfRule type="containsText" priority="41" dxfId="3" operator="containsText" text="x,xx">
      <formula>NOT(ISERROR(SEARCH("x,xx",B155)))</formula>
    </cfRule>
  </conditionalFormatting>
  <conditionalFormatting sqref="B155:B174 B179:B181">
    <cfRule type="containsText" priority="42" dxfId="3" operator="containsText" text="x,xx">
      <formula>NOT(ISERROR(SEARCH("x,xx",B155)))</formula>
    </cfRule>
  </conditionalFormatting>
  <conditionalFormatting sqref="G175:G178">
    <cfRule type="cellIs" priority="33" dxfId="26" operator="equal">
      <formula>"C"</formula>
    </cfRule>
    <cfRule type="cellIs" priority="34" dxfId="25" operator="equal">
      <formula>"B"</formula>
    </cfRule>
    <cfRule type="cellIs" priority="35" dxfId="24" operator="equal">
      <formula>"B"</formula>
    </cfRule>
    <cfRule type="cellIs" priority="36" dxfId="23" operator="equal">
      <formula>"C"</formula>
    </cfRule>
    <cfRule type="cellIs" priority="37" dxfId="22" operator="equal">
      <formula>"B"</formula>
    </cfRule>
    <cfRule type="cellIs" priority="38" dxfId="21" operator="equal">
      <formula>"a"</formula>
    </cfRule>
  </conditionalFormatting>
  <conditionalFormatting sqref="D175:D178">
    <cfRule type="containsText" priority="31" dxfId="3" operator="containsText" text="x,xx">
      <formula>NOT(ISERROR(SEARCH("x,xx",D175)))</formula>
    </cfRule>
  </conditionalFormatting>
  <conditionalFormatting sqref="D175:D178">
    <cfRule type="containsText" priority="32" dxfId="3" operator="containsText" text="x,xx">
      <formula>NOT(ISERROR(SEARCH("x,xx",D175)))</formula>
    </cfRule>
  </conditionalFormatting>
  <conditionalFormatting sqref="C175:C178">
    <cfRule type="containsText" priority="26" dxfId="3" operator="containsText" text="x,xx">
      <formula>NOT(ISERROR(SEARCH("x,xx",C175)))</formula>
    </cfRule>
  </conditionalFormatting>
  <conditionalFormatting sqref="C175:C178">
    <cfRule type="containsText" priority="25" dxfId="3" operator="containsText" text="x,xx">
      <formula>NOT(ISERROR(SEARCH("x,xx",C175)))</formula>
    </cfRule>
  </conditionalFormatting>
  <conditionalFormatting sqref="B178">
    <cfRule type="containsText" priority="29" dxfId="3" operator="containsText" text="x,xx">
      <formula>NOT(ISERROR(SEARCH("x,xx",B178)))</formula>
    </cfRule>
  </conditionalFormatting>
  <conditionalFormatting sqref="B178">
    <cfRule type="containsText" priority="30" dxfId="3" operator="containsText" text="x,xx">
      <formula>NOT(ISERROR(SEARCH("x,xx",B178)))</formula>
    </cfRule>
  </conditionalFormatting>
  <conditionalFormatting sqref="B175:B177">
    <cfRule type="containsText" priority="27" dxfId="3" operator="containsText" text="x,xx">
      <formula>NOT(ISERROR(SEARCH("x,xx",B175)))</formula>
    </cfRule>
  </conditionalFormatting>
  <conditionalFormatting sqref="B175:B177">
    <cfRule type="containsText" priority="28" dxfId="3" operator="containsText" text="x,xx">
      <formula>NOT(ISERROR(SEARCH("x,xx",B175)))</formula>
    </cfRule>
  </conditionalFormatting>
  <conditionalFormatting sqref="G182">
    <cfRule type="cellIs" priority="19" dxfId="26" operator="equal">
      <formula>"C"</formula>
    </cfRule>
    <cfRule type="cellIs" priority="20" dxfId="25" operator="equal">
      <formula>"B"</formula>
    </cfRule>
    <cfRule type="cellIs" priority="21" dxfId="24" operator="equal">
      <formula>"B"</formula>
    </cfRule>
    <cfRule type="cellIs" priority="22" dxfId="23" operator="equal">
      <formula>"C"</formula>
    </cfRule>
    <cfRule type="cellIs" priority="23" dxfId="22" operator="equal">
      <formula>"B"</formula>
    </cfRule>
    <cfRule type="cellIs" priority="24" dxfId="21" operator="equal">
      <formula>"a"</formula>
    </cfRule>
  </conditionalFormatting>
  <conditionalFormatting sqref="D182">
    <cfRule type="containsText" priority="17" dxfId="3" operator="containsText" text="x,xx">
      <formula>NOT(ISERROR(SEARCH("x,xx",D182)))</formula>
    </cfRule>
  </conditionalFormatting>
  <conditionalFormatting sqref="D182">
    <cfRule type="containsText" priority="18" dxfId="3" operator="containsText" text="x,xx">
      <formula>NOT(ISERROR(SEARCH("x,xx",D182)))</formula>
    </cfRule>
  </conditionalFormatting>
  <conditionalFormatting sqref="C182">
    <cfRule type="containsText" priority="14" dxfId="3" operator="containsText" text="x,xx">
      <formula>NOT(ISERROR(SEARCH("x,xx",C182)))</formula>
    </cfRule>
  </conditionalFormatting>
  <conditionalFormatting sqref="C182">
    <cfRule type="containsText" priority="13" dxfId="3" operator="containsText" text="x,xx">
      <formula>NOT(ISERROR(SEARCH("x,xx",C182)))</formula>
    </cfRule>
  </conditionalFormatting>
  <conditionalFormatting sqref="B182">
    <cfRule type="containsText" priority="15" dxfId="3" operator="containsText" text="x,xx">
      <formula>NOT(ISERROR(SEARCH("x,xx",B182)))</formula>
    </cfRule>
  </conditionalFormatting>
  <conditionalFormatting sqref="B182">
    <cfRule type="containsText" priority="16" dxfId="3" operator="containsText" text="x,xx">
      <formula>NOT(ISERROR(SEARCH("x,xx",B182)))</formula>
    </cfRule>
  </conditionalFormatting>
  <conditionalFormatting sqref="D184">
    <cfRule type="containsText" priority="11" dxfId="3" operator="containsText" text="x,xx">
      <formula>NOT(ISERROR(SEARCH("x,xx",D184)))</formula>
    </cfRule>
  </conditionalFormatting>
  <conditionalFormatting sqref="D184">
    <cfRule type="containsText" priority="12" dxfId="3" operator="containsText" text="x,xx">
      <formula>NOT(ISERROR(SEARCH("x,xx",D184)))</formula>
    </cfRule>
  </conditionalFormatting>
  <conditionalFormatting sqref="C184">
    <cfRule type="containsText" priority="8" dxfId="3" operator="containsText" text="x,xx">
      <formula>NOT(ISERROR(SEARCH("x,xx",C184)))</formula>
    </cfRule>
  </conditionalFormatting>
  <conditionalFormatting sqref="C184">
    <cfRule type="containsText" priority="7" dxfId="3" operator="containsText" text="x,xx">
      <formula>NOT(ISERROR(SEARCH("x,xx",C184)))</formula>
    </cfRule>
  </conditionalFormatting>
  <conditionalFormatting sqref="B184">
    <cfRule type="containsText" priority="9" dxfId="3" operator="containsText" text="x,xx">
      <formula>NOT(ISERROR(SEARCH("x,xx",B184)))</formula>
    </cfRule>
  </conditionalFormatting>
  <conditionalFormatting sqref="B184">
    <cfRule type="containsText" priority="10" dxfId="3" operator="containsText" text="x,xx">
      <formula>NOT(ISERROR(SEARCH("x,xx",B184)))</formula>
    </cfRule>
  </conditionalFormatting>
  <conditionalFormatting sqref="D185:D186">
    <cfRule type="containsText" priority="5" dxfId="3" operator="containsText" text="x,xx">
      <formula>NOT(ISERROR(SEARCH("x,xx",D185)))</formula>
    </cfRule>
  </conditionalFormatting>
  <conditionalFormatting sqref="D185:D186">
    <cfRule type="containsText" priority="6" dxfId="3" operator="containsText" text="x,xx">
      <formula>NOT(ISERROR(SEARCH("x,xx",D185)))</formula>
    </cfRule>
  </conditionalFormatting>
  <conditionalFormatting sqref="C185:C186">
    <cfRule type="containsText" priority="2" dxfId="3" operator="containsText" text="x,xx">
      <formula>NOT(ISERROR(SEARCH("x,xx",C185)))</formula>
    </cfRule>
  </conditionalFormatting>
  <conditionalFormatting sqref="C185:C186">
    <cfRule type="containsText" priority="1" dxfId="3" operator="containsText" text="x,xx">
      <formula>NOT(ISERROR(SEARCH("x,xx",C185)))</formula>
    </cfRule>
  </conditionalFormatting>
  <conditionalFormatting sqref="B185:B186">
    <cfRule type="containsText" priority="3" dxfId="3" operator="containsText" text="x,xx">
      <formula>NOT(ISERROR(SEARCH("x,xx",B185)))</formula>
    </cfRule>
  </conditionalFormatting>
  <conditionalFormatting sqref="B185:B186">
    <cfRule type="containsText" priority="4" dxfId="3" operator="containsText" text="x,xx">
      <formula>NOT(ISERROR(SEARCH("x,xx",B185)))</formula>
    </cfRule>
  </conditionalFormatting>
  <printOptions/>
  <pageMargins left="0.25" right="0.25" top="0.75" bottom="0.75" header="0.3" footer="0.3"/>
  <pageSetup fitToHeight="0" fitToWidth="1" horizontalDpi="300" verticalDpi="300" orientation="portrait" paperSize="9" scale="25" r:id="rId2"/>
  <colBreaks count="1" manualBreakCount="1">
    <brk id="7" max="16383"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32"/>
  <sheetViews>
    <sheetView showOutlineSymbols="0" zoomScale="85" zoomScaleNormal="85" workbookViewId="0" topLeftCell="A1">
      <selection activeCell="F2" sqref="F2:G2"/>
    </sheetView>
  </sheetViews>
  <sheetFormatPr defaultColWidth="9.140625" defaultRowHeight="15"/>
  <cols>
    <col min="1" max="1" width="19.140625" style="165" customWidth="1"/>
    <col min="2" max="2" width="58.140625" style="1" customWidth="1"/>
    <col min="3" max="3" width="22.8515625" style="1" bestFit="1" customWidth="1"/>
    <col min="4" max="12" width="13.8515625" style="1" bestFit="1" customWidth="1"/>
    <col min="13" max="13" width="14.28125" style="1" bestFit="1" customWidth="1"/>
    <col min="14" max="14" width="13.8515625" style="1" bestFit="1" customWidth="1"/>
    <col min="15" max="15" width="16.140625" style="1" bestFit="1" customWidth="1"/>
    <col min="16" max="30" width="13.7109375" style="1" bestFit="1" customWidth="1"/>
    <col min="31" max="16384" width="9.140625" style="1" customWidth="1"/>
  </cols>
  <sheetData>
    <row r="1" spans="1:7" ht="15">
      <c r="A1" s="161"/>
      <c r="B1" s="17" t="s">
        <v>376</v>
      </c>
      <c r="C1" s="17" t="s">
        <v>375</v>
      </c>
      <c r="D1" s="171" t="s">
        <v>374</v>
      </c>
      <c r="E1" s="171"/>
      <c r="F1" s="171" t="s">
        <v>373</v>
      </c>
      <c r="G1" s="171"/>
    </row>
    <row r="2" spans="1:7" ht="114.75" customHeight="1">
      <c r="A2" s="162"/>
      <c r="B2" s="16" t="s">
        <v>372</v>
      </c>
      <c r="C2" s="16" t="s">
        <v>895</v>
      </c>
      <c r="D2" s="181">
        <v>0.2497</v>
      </c>
      <c r="E2" s="169"/>
      <c r="F2" s="169" t="s">
        <v>836</v>
      </c>
      <c r="G2" s="169"/>
    </row>
    <row r="3" spans="1:7" ht="15">
      <c r="A3" s="175" t="s">
        <v>385</v>
      </c>
      <c r="B3" s="167"/>
      <c r="C3" s="167"/>
      <c r="D3" s="167"/>
      <c r="E3" s="167"/>
      <c r="F3" s="167"/>
      <c r="G3" s="167"/>
    </row>
    <row r="4" spans="1:15" ht="15">
      <c r="A4" s="163" t="s">
        <v>371</v>
      </c>
      <c r="B4" s="19" t="s">
        <v>368</v>
      </c>
      <c r="C4" s="15" t="s">
        <v>384</v>
      </c>
      <c r="D4" s="15" t="s">
        <v>473</v>
      </c>
      <c r="E4" s="15" t="s">
        <v>472</v>
      </c>
      <c r="F4" s="15" t="s">
        <v>383</v>
      </c>
      <c r="G4" s="15" t="s">
        <v>471</v>
      </c>
      <c r="H4" s="15" t="s">
        <v>470</v>
      </c>
      <c r="I4" s="15" t="s">
        <v>382</v>
      </c>
      <c r="J4" s="15" t="s">
        <v>469</v>
      </c>
      <c r="K4" s="15" t="s">
        <v>468</v>
      </c>
      <c r="L4" s="15" t="s">
        <v>381</v>
      </c>
      <c r="M4" s="15" t="s">
        <v>467</v>
      </c>
      <c r="N4" s="15" t="s">
        <v>466</v>
      </c>
      <c r="O4" s="15" t="s">
        <v>380</v>
      </c>
    </row>
    <row r="5" spans="1:15" ht="24" customHeight="1" thickBot="1">
      <c r="A5" s="164" t="s">
        <v>362</v>
      </c>
      <c r="B5" s="10" t="s">
        <v>361</v>
      </c>
      <c r="C5" s="27">
        <f>'Orçamento Sintético'!$I$5</f>
        <v>759273.655578</v>
      </c>
      <c r="D5" s="26">
        <f>$C$5*0.1</f>
        <v>75927.3655578</v>
      </c>
      <c r="E5" s="26">
        <f aca="true" t="shared" si="0" ref="E5:N5">$C$5*0.08</f>
        <v>60741.89244624</v>
      </c>
      <c r="F5" s="26">
        <f t="shared" si="0"/>
        <v>60741.89244624</v>
      </c>
      <c r="G5" s="26">
        <f t="shared" si="0"/>
        <v>60741.89244624</v>
      </c>
      <c r="H5" s="26">
        <f t="shared" si="0"/>
        <v>60741.89244624</v>
      </c>
      <c r="I5" s="26">
        <f t="shared" si="0"/>
        <v>60741.89244624</v>
      </c>
      <c r="J5" s="26">
        <f t="shared" si="0"/>
        <v>60741.89244624</v>
      </c>
      <c r="K5" s="26">
        <f t="shared" si="0"/>
        <v>60741.89244624</v>
      </c>
      <c r="L5" s="26">
        <f t="shared" si="0"/>
        <v>60741.89244624</v>
      </c>
      <c r="M5" s="26">
        <f t="shared" si="0"/>
        <v>60741.89244624</v>
      </c>
      <c r="N5" s="26">
        <f t="shared" si="0"/>
        <v>60741.89244624</v>
      </c>
      <c r="O5" s="26">
        <f>$C$5*0.1</f>
        <v>75927.3655578</v>
      </c>
    </row>
    <row r="6" spans="1:15" ht="24" customHeight="1" thickBot="1" thickTop="1">
      <c r="A6" s="164" t="s">
        <v>349</v>
      </c>
      <c r="B6" s="10" t="s">
        <v>348</v>
      </c>
      <c r="C6" s="27">
        <f>'Orçamento Sintético'!$I$11</f>
        <v>45000.747228</v>
      </c>
      <c r="D6" s="26">
        <f>C6*0.12</f>
        <v>5400.08966736</v>
      </c>
      <c r="E6" s="26">
        <f aca="true" t="shared" si="1" ref="E6:O6">$C$6*0.08</f>
        <v>3600.05977824</v>
      </c>
      <c r="F6" s="26">
        <f t="shared" si="1"/>
        <v>3600.05977824</v>
      </c>
      <c r="G6" s="26">
        <f t="shared" si="1"/>
        <v>3600.05977824</v>
      </c>
      <c r="H6" s="26">
        <f t="shared" si="1"/>
        <v>3600.05977824</v>
      </c>
      <c r="I6" s="26">
        <f t="shared" si="1"/>
        <v>3600.05977824</v>
      </c>
      <c r="J6" s="26">
        <f t="shared" si="1"/>
        <v>3600.05977824</v>
      </c>
      <c r="K6" s="26">
        <f t="shared" si="1"/>
        <v>3600.05977824</v>
      </c>
      <c r="L6" s="26">
        <f t="shared" si="1"/>
        <v>3600.05977824</v>
      </c>
      <c r="M6" s="26">
        <f t="shared" si="1"/>
        <v>3600.05977824</v>
      </c>
      <c r="N6" s="26">
        <f t="shared" si="1"/>
        <v>3600.05977824</v>
      </c>
      <c r="O6" s="26">
        <f t="shared" si="1"/>
        <v>3600.05977824</v>
      </c>
    </row>
    <row r="7" spans="1:15" ht="24" customHeight="1" thickBot="1" thickTop="1">
      <c r="A7" s="164" t="s">
        <v>344</v>
      </c>
      <c r="B7" s="10" t="s">
        <v>343</v>
      </c>
      <c r="C7" s="27">
        <f>'Orçamento Sintético'!$I$16</f>
        <v>131517.85313799998</v>
      </c>
      <c r="D7" s="26">
        <f>$C$7*0.3</f>
        <v>39455.35594139999</v>
      </c>
      <c r="E7" s="26">
        <f>$C$7*0.4</f>
        <v>52607.1412552</v>
      </c>
      <c r="F7" s="26">
        <f>$C$7*0.3</f>
        <v>39455.35594139999</v>
      </c>
      <c r="G7" s="11" t="s">
        <v>377</v>
      </c>
      <c r="H7" s="11" t="s">
        <v>377</v>
      </c>
      <c r="I7" s="11" t="s">
        <v>377</v>
      </c>
      <c r="J7" s="11" t="s">
        <v>377</v>
      </c>
      <c r="K7" s="11" t="s">
        <v>377</v>
      </c>
      <c r="L7" s="11" t="s">
        <v>377</v>
      </c>
      <c r="M7" s="11" t="s">
        <v>377</v>
      </c>
      <c r="N7" s="11" t="s">
        <v>377</v>
      </c>
      <c r="O7" s="11" t="s">
        <v>377</v>
      </c>
    </row>
    <row r="8" spans="1:15" ht="24" customHeight="1" thickBot="1" thickTop="1">
      <c r="A8" s="164" t="s">
        <v>336</v>
      </c>
      <c r="B8" s="10" t="s">
        <v>335</v>
      </c>
      <c r="C8" s="27">
        <f>'Orçamento Sintético'!$I$21</f>
        <v>1247722.6830588197</v>
      </c>
      <c r="D8" s="26">
        <f>$C$8*0.2</f>
        <v>249544.53661176396</v>
      </c>
      <c r="E8" s="26">
        <f>$C$8*0.2</f>
        <v>249544.53661176396</v>
      </c>
      <c r="F8" s="26">
        <f>$C$8*0.2</f>
        <v>249544.53661176396</v>
      </c>
      <c r="G8" s="26">
        <f>$C$8*0.2</f>
        <v>249544.53661176396</v>
      </c>
      <c r="H8" s="26">
        <f>$C$8*0.2</f>
        <v>249544.53661176396</v>
      </c>
      <c r="I8" s="11" t="s">
        <v>377</v>
      </c>
      <c r="J8" s="11" t="s">
        <v>377</v>
      </c>
      <c r="K8" s="11" t="s">
        <v>377</v>
      </c>
      <c r="L8" s="11" t="s">
        <v>377</v>
      </c>
      <c r="M8" s="11" t="s">
        <v>377</v>
      </c>
      <c r="N8" s="11" t="s">
        <v>377</v>
      </c>
      <c r="O8" s="11" t="s">
        <v>377</v>
      </c>
    </row>
    <row r="9" spans="1:15" ht="24" customHeight="1" thickBot="1" thickTop="1">
      <c r="A9" s="164" t="s">
        <v>309</v>
      </c>
      <c r="B9" s="10" t="s">
        <v>308</v>
      </c>
      <c r="C9" s="27">
        <f>'Orçamento Sintético'!$I$43</f>
        <v>226892.68530836998</v>
      </c>
      <c r="D9" s="11" t="s">
        <v>377</v>
      </c>
      <c r="E9" s="26">
        <f>C9*0.2</f>
        <v>45378.537061674</v>
      </c>
      <c r="F9" s="26">
        <f>C9*0.2</f>
        <v>45378.537061674</v>
      </c>
      <c r="G9" s="26">
        <f>$C$9*0.3</f>
        <v>68067.805592511</v>
      </c>
      <c r="H9" s="26">
        <f>$C$9*0.3</f>
        <v>68067.805592511</v>
      </c>
      <c r="I9" s="11" t="s">
        <v>377</v>
      </c>
      <c r="J9" s="11" t="s">
        <v>377</v>
      </c>
      <c r="K9" s="11" t="s">
        <v>377</v>
      </c>
      <c r="L9" s="11" t="s">
        <v>377</v>
      </c>
      <c r="M9" s="11" t="s">
        <v>377</v>
      </c>
      <c r="N9" s="11" t="s">
        <v>377</v>
      </c>
      <c r="O9" s="11" t="s">
        <v>377</v>
      </c>
    </row>
    <row r="10" spans="1:15" ht="24" customHeight="1" thickBot="1" thickTop="1">
      <c r="A10" s="164" t="s">
        <v>304</v>
      </c>
      <c r="B10" s="10" t="s">
        <v>303</v>
      </c>
      <c r="C10" s="27">
        <f>'Orçamento Sintético'!$I$49</f>
        <v>150874.718875</v>
      </c>
      <c r="D10" s="11" t="s">
        <v>377</v>
      </c>
      <c r="E10" s="26">
        <f>$C$10*0.1</f>
        <v>15087.4718875</v>
      </c>
      <c r="F10" s="26">
        <f>$C$10*0.2</f>
        <v>30174.943775</v>
      </c>
      <c r="G10" s="26">
        <f>$C$10*0.3</f>
        <v>45262.415662499996</v>
      </c>
      <c r="H10" s="26">
        <f>$C$10*0.3</f>
        <v>45262.415662499996</v>
      </c>
      <c r="I10" s="26">
        <f>$C$10*0.1</f>
        <v>15087.4718875</v>
      </c>
      <c r="J10" s="11" t="s">
        <v>377</v>
      </c>
      <c r="K10" s="11" t="s">
        <v>377</v>
      </c>
      <c r="L10" s="11" t="s">
        <v>377</v>
      </c>
      <c r="M10" s="11" t="s">
        <v>377</v>
      </c>
      <c r="N10" s="11" t="s">
        <v>377</v>
      </c>
      <c r="O10" s="11" t="s">
        <v>377</v>
      </c>
    </row>
    <row r="11" spans="1:15" ht="24" customHeight="1" thickBot="1" thickTop="1">
      <c r="A11" s="164" t="s">
        <v>299</v>
      </c>
      <c r="B11" s="10" t="s">
        <v>298</v>
      </c>
      <c r="C11" s="27">
        <f>'Orçamento Sintético'!$I$51</f>
        <v>747471.8716360921</v>
      </c>
      <c r="D11" s="11" t="s">
        <v>377</v>
      </c>
      <c r="E11" s="11" t="s">
        <v>377</v>
      </c>
      <c r="F11" s="11" t="s">
        <v>377</v>
      </c>
      <c r="G11" s="26">
        <f>$C$11*0.2</f>
        <v>149494.37432721842</v>
      </c>
      <c r="H11" s="26">
        <f>$C$11*0.3</f>
        <v>224241.56149082762</v>
      </c>
      <c r="I11" s="26">
        <f>$C$11*0.2</f>
        <v>149494.37432721842</v>
      </c>
      <c r="J11" s="26">
        <f>$C$11*0.2</f>
        <v>149494.37432721842</v>
      </c>
      <c r="K11" s="26">
        <f>$C$11*0.1</f>
        <v>74747.18716360921</v>
      </c>
      <c r="L11" s="11" t="s">
        <v>377</v>
      </c>
      <c r="M11" s="11" t="s">
        <v>377</v>
      </c>
      <c r="N11" s="11" t="s">
        <v>377</v>
      </c>
      <c r="O11" s="11" t="s">
        <v>377</v>
      </c>
    </row>
    <row r="12" spans="1:15" ht="24" customHeight="1" thickBot="1" thickTop="1">
      <c r="A12" s="164" t="s">
        <v>295</v>
      </c>
      <c r="B12" s="10" t="s">
        <v>294</v>
      </c>
      <c r="C12" s="27">
        <f>'Orçamento Sintético'!$I$56</f>
        <v>485302.56592404004</v>
      </c>
      <c r="D12" s="11" t="s">
        <v>377</v>
      </c>
      <c r="E12" s="11" t="s">
        <v>377</v>
      </c>
      <c r="F12" s="11" t="s">
        <v>377</v>
      </c>
      <c r="G12" s="11" t="s">
        <v>377</v>
      </c>
      <c r="H12" s="26">
        <f>$C$12*0.3</f>
        <v>145590.769777212</v>
      </c>
      <c r="I12" s="26">
        <f>$C$12*0.2</f>
        <v>97060.51318480802</v>
      </c>
      <c r="J12" s="26">
        <f>$C$12*0.1</f>
        <v>48530.25659240401</v>
      </c>
      <c r="K12" s="26">
        <f>$C$12*0.2</f>
        <v>97060.51318480802</v>
      </c>
      <c r="L12" s="26">
        <f>$C$12*0.2</f>
        <v>97060.51318480802</v>
      </c>
      <c r="M12" s="11" t="s">
        <v>377</v>
      </c>
      <c r="N12" s="11" t="s">
        <v>377</v>
      </c>
      <c r="O12" s="11" t="s">
        <v>377</v>
      </c>
    </row>
    <row r="13" spans="1:15" ht="24" customHeight="1" thickBot="1" thickTop="1">
      <c r="A13" s="164" t="s">
        <v>281</v>
      </c>
      <c r="B13" s="10" t="s">
        <v>280</v>
      </c>
      <c r="C13" s="27">
        <f>'Orçamento Sintético'!$I$62</f>
        <v>663648.90427762</v>
      </c>
      <c r="D13" s="11" t="s">
        <v>377</v>
      </c>
      <c r="E13" s="11" t="s">
        <v>377</v>
      </c>
      <c r="F13" s="11" t="s">
        <v>377</v>
      </c>
      <c r="G13" s="26">
        <f>$C$13*0.2</f>
        <v>132729.780855524</v>
      </c>
      <c r="H13" s="26">
        <f>$C$13*0.2</f>
        <v>132729.780855524</v>
      </c>
      <c r="I13" s="26">
        <f>$C$13*0.3</f>
        <v>199094.671283286</v>
      </c>
      <c r="J13" s="26">
        <f>$C$13*0.3</f>
        <v>199094.671283286</v>
      </c>
      <c r="K13" s="11" t="s">
        <v>377</v>
      </c>
      <c r="L13" s="11" t="s">
        <v>377</v>
      </c>
      <c r="M13" s="11" t="s">
        <v>377</v>
      </c>
      <c r="N13" s="11" t="s">
        <v>377</v>
      </c>
      <c r="O13" s="11" t="s">
        <v>377</v>
      </c>
    </row>
    <row r="14" spans="1:15" ht="24" customHeight="1" thickBot="1" thickTop="1">
      <c r="A14" s="164" t="s">
        <v>273</v>
      </c>
      <c r="B14" s="10" t="s">
        <v>272</v>
      </c>
      <c r="C14" s="27">
        <f>'Orçamento Sintético'!$I$66</f>
        <v>199710.96736172</v>
      </c>
      <c r="D14" s="11" t="s">
        <v>377</v>
      </c>
      <c r="E14" s="11" t="s">
        <v>377</v>
      </c>
      <c r="F14" s="26">
        <f>$C$14*0.2</f>
        <v>39942.193472344</v>
      </c>
      <c r="G14" s="26">
        <f>$C$14*0.2</f>
        <v>39942.193472344</v>
      </c>
      <c r="H14" s="26">
        <f>$C$14*0.3</f>
        <v>59913.290208515995</v>
      </c>
      <c r="I14" s="26">
        <f>$C$14*0.3</f>
        <v>59913.290208515995</v>
      </c>
      <c r="J14" s="11" t="s">
        <v>377</v>
      </c>
      <c r="K14" s="11" t="s">
        <v>377</v>
      </c>
      <c r="L14" s="11" t="s">
        <v>377</v>
      </c>
      <c r="M14" s="11" t="s">
        <v>377</v>
      </c>
      <c r="N14" s="11" t="s">
        <v>377</v>
      </c>
      <c r="O14" s="11" t="s">
        <v>377</v>
      </c>
    </row>
    <row r="15" spans="1:15" ht="24" customHeight="1" thickBot="1" thickTop="1">
      <c r="A15" s="164" t="s">
        <v>267</v>
      </c>
      <c r="B15" s="10" t="s">
        <v>266</v>
      </c>
      <c r="C15" s="27">
        <f>'Orçamento Sintético'!$I$74</f>
        <v>14707.644318</v>
      </c>
      <c r="D15" s="11" t="s">
        <v>377</v>
      </c>
      <c r="E15" s="11" t="s">
        <v>377</v>
      </c>
      <c r="F15" s="26">
        <f>$C$15*0.2</f>
        <v>2941.5288636000005</v>
      </c>
      <c r="G15" s="26">
        <f>$C$15*0.2</f>
        <v>2941.5288636000005</v>
      </c>
      <c r="H15" s="26">
        <f>$C$15*0.3</f>
        <v>4412.2932954</v>
      </c>
      <c r="I15" s="26">
        <f>$C$15*0.3</f>
        <v>4412.2932954</v>
      </c>
      <c r="J15" s="11" t="s">
        <v>377</v>
      </c>
      <c r="K15" s="11" t="s">
        <v>377</v>
      </c>
      <c r="L15" s="11" t="s">
        <v>377</v>
      </c>
      <c r="M15" s="11" t="s">
        <v>377</v>
      </c>
      <c r="N15" s="11" t="s">
        <v>377</v>
      </c>
      <c r="O15" s="11" t="s">
        <v>377</v>
      </c>
    </row>
    <row r="16" spans="1:15" ht="24" customHeight="1" thickBot="1" thickTop="1">
      <c r="A16" s="164" t="s">
        <v>260</v>
      </c>
      <c r="B16" s="10" t="s">
        <v>259</v>
      </c>
      <c r="C16" s="27">
        <f>'Orçamento Sintético'!$I$77</f>
        <v>638748.8600978099</v>
      </c>
      <c r="D16" s="11" t="s">
        <v>377</v>
      </c>
      <c r="E16" s="11" t="s">
        <v>377</v>
      </c>
      <c r="F16" s="11" t="s">
        <v>377</v>
      </c>
      <c r="G16" s="11" t="s">
        <v>377</v>
      </c>
      <c r="H16" s="26">
        <f>C16*0.1</f>
        <v>63874.886009780996</v>
      </c>
      <c r="I16" s="26">
        <f>C16*0.2</f>
        <v>127749.77201956199</v>
      </c>
      <c r="J16" s="26">
        <f>C16*0.3</f>
        <v>191624.65802934297</v>
      </c>
      <c r="K16" s="26">
        <f>C16*0.2</f>
        <v>127749.77201956199</v>
      </c>
      <c r="L16" s="26">
        <f>C16*0.2</f>
        <v>127749.77201956199</v>
      </c>
      <c r="M16" s="11" t="s">
        <v>377</v>
      </c>
      <c r="N16" s="11" t="s">
        <v>377</v>
      </c>
      <c r="O16" s="11" t="s">
        <v>377</v>
      </c>
    </row>
    <row r="17" spans="1:15" ht="24" customHeight="1" thickBot="1" thickTop="1">
      <c r="A17" s="164" t="s">
        <v>254</v>
      </c>
      <c r="B17" s="10" t="s">
        <v>253</v>
      </c>
      <c r="C17" s="27">
        <f>'Orçamento Sintético'!$I$83</f>
        <v>266173.752964</v>
      </c>
      <c r="D17" s="11" t="s">
        <v>377</v>
      </c>
      <c r="E17" s="11" t="s">
        <v>377</v>
      </c>
      <c r="F17" s="11" t="s">
        <v>377</v>
      </c>
      <c r="G17" s="11" t="s">
        <v>377</v>
      </c>
      <c r="H17" s="26">
        <f>C17*0.1</f>
        <v>26617.3752964</v>
      </c>
      <c r="I17" s="26">
        <f>C17*0.2</f>
        <v>53234.7505928</v>
      </c>
      <c r="J17" s="26">
        <f>C17*0.3</f>
        <v>79852.12588919999</v>
      </c>
      <c r="K17" s="26">
        <f>C17*0.2</f>
        <v>53234.7505928</v>
      </c>
      <c r="L17" s="26">
        <f>C17*0.2</f>
        <v>53234.7505928</v>
      </c>
      <c r="M17" s="11" t="s">
        <v>377</v>
      </c>
      <c r="N17" s="11" t="s">
        <v>377</v>
      </c>
      <c r="O17" s="11" t="s">
        <v>377</v>
      </c>
    </row>
    <row r="18" spans="1:15" ht="24" customHeight="1" thickBot="1" thickTop="1">
      <c r="A18" s="164" t="s">
        <v>242</v>
      </c>
      <c r="B18" s="10" t="s">
        <v>241</v>
      </c>
      <c r="C18" s="27">
        <f>'Orçamento Sintético'!$I$94</f>
        <v>150524.015564</v>
      </c>
      <c r="D18" s="11" t="s">
        <v>377</v>
      </c>
      <c r="E18" s="11" t="s">
        <v>377</v>
      </c>
      <c r="F18" s="11" t="s">
        <v>377</v>
      </c>
      <c r="G18" s="11" t="s">
        <v>377</v>
      </c>
      <c r="H18" s="26">
        <f>C18*0.1</f>
        <v>15052.4015564</v>
      </c>
      <c r="I18" s="26">
        <f>C18*0.2</f>
        <v>30104.8031128</v>
      </c>
      <c r="J18" s="26">
        <f>C18*0.3</f>
        <v>45157.2046692</v>
      </c>
      <c r="K18" s="26">
        <f>C18*0.2</f>
        <v>30104.8031128</v>
      </c>
      <c r="L18" s="26">
        <f>C18*0.2</f>
        <v>30104.8031128</v>
      </c>
      <c r="M18" s="11" t="s">
        <v>377</v>
      </c>
      <c r="N18" s="11" t="s">
        <v>377</v>
      </c>
      <c r="O18" s="11" t="s">
        <v>377</v>
      </c>
    </row>
    <row r="19" spans="1:15" ht="24" customHeight="1" thickBot="1" thickTop="1">
      <c r="A19" s="164" t="s">
        <v>227</v>
      </c>
      <c r="B19" s="10" t="s">
        <v>226</v>
      </c>
      <c r="C19" s="27">
        <f>'Orçamento Sintético'!$I$113</f>
        <v>238858.52269300004</v>
      </c>
      <c r="D19" s="11" t="s">
        <v>377</v>
      </c>
      <c r="E19" s="26">
        <f>$C$19*0.1</f>
        <v>23885.852269300005</v>
      </c>
      <c r="F19" s="26">
        <f>$C$19*0.1</f>
        <v>23885.852269300005</v>
      </c>
      <c r="G19" s="26">
        <f>$C$19*0.2</f>
        <v>47771.70453860001</v>
      </c>
      <c r="H19" s="26">
        <f>$C$19*0.2</f>
        <v>47771.70453860001</v>
      </c>
      <c r="I19" s="26">
        <f>$C$19*0.2</f>
        <v>47771.70453860001</v>
      </c>
      <c r="J19" s="26">
        <f>$C$19*0.1</f>
        <v>23885.852269300005</v>
      </c>
      <c r="K19" s="26">
        <f>$C$19*0.1</f>
        <v>23885.852269300005</v>
      </c>
      <c r="L19" s="11" t="s">
        <v>377</v>
      </c>
      <c r="M19" s="11" t="s">
        <v>377</v>
      </c>
      <c r="N19" s="11" t="s">
        <v>377</v>
      </c>
      <c r="O19" s="11" t="s">
        <v>377</v>
      </c>
    </row>
    <row r="20" spans="1:15" ht="24" customHeight="1" thickBot="1" thickTop="1">
      <c r="A20" s="164" t="s">
        <v>194</v>
      </c>
      <c r="B20" s="10" t="s">
        <v>193</v>
      </c>
      <c r="C20" s="27">
        <f>'Orçamento Sintético'!$I$170</f>
        <v>108076.05552000001</v>
      </c>
      <c r="D20" s="11" t="s">
        <v>377</v>
      </c>
      <c r="E20" s="11" t="s">
        <v>377</v>
      </c>
      <c r="F20" s="11" t="s">
        <v>377</v>
      </c>
      <c r="G20" s="26">
        <f>$C$20*0.1</f>
        <v>10807.605552</v>
      </c>
      <c r="H20" s="26">
        <f>$C$20*0.1</f>
        <v>10807.605552</v>
      </c>
      <c r="I20" s="26">
        <f>$C$20*0.2</f>
        <v>21615.211104</v>
      </c>
      <c r="J20" s="26">
        <f>$C$20*0.2</f>
        <v>21615.211104</v>
      </c>
      <c r="K20" s="26">
        <f>$C$20*0.2</f>
        <v>21615.211104</v>
      </c>
      <c r="L20" s="26">
        <f>$C$20*0.1</f>
        <v>10807.605552</v>
      </c>
      <c r="M20" s="26">
        <f>$C$20*0.1</f>
        <v>10807.605552</v>
      </c>
      <c r="N20" s="11" t="s">
        <v>377</v>
      </c>
      <c r="O20" s="11" t="s">
        <v>377</v>
      </c>
    </row>
    <row r="21" spans="1:15" ht="24" customHeight="1" thickBot="1" thickTop="1">
      <c r="A21" s="164" t="s">
        <v>184</v>
      </c>
      <c r="B21" s="10" t="s">
        <v>183</v>
      </c>
      <c r="C21" s="27">
        <f>'Orçamento Sintético'!$I$177</f>
        <v>1352596.678035667</v>
      </c>
      <c r="D21" s="11" t="s">
        <v>377</v>
      </c>
      <c r="E21" s="11" t="s">
        <v>377</v>
      </c>
      <c r="F21" s="11" t="s">
        <v>377</v>
      </c>
      <c r="G21" s="11" t="s">
        <v>377</v>
      </c>
      <c r="H21" s="11" t="s">
        <v>377</v>
      </c>
      <c r="I21" s="26">
        <f>$C$21*0.2</f>
        <v>270519.3356071334</v>
      </c>
      <c r="J21" s="26">
        <f>$C$21*0.2</f>
        <v>270519.3356071334</v>
      </c>
      <c r="K21" s="26">
        <f>$C$21*0.2</f>
        <v>270519.3356071334</v>
      </c>
      <c r="L21" s="26">
        <f>$C$21*0.2</f>
        <v>270519.3356071334</v>
      </c>
      <c r="M21" s="26">
        <f>$C$21*0.2</f>
        <v>270519.3356071334</v>
      </c>
      <c r="N21" s="11" t="s">
        <v>377</v>
      </c>
      <c r="O21" s="11" t="s">
        <v>377</v>
      </c>
    </row>
    <row r="22" spans="1:15" ht="24" customHeight="1" thickBot="1" thickTop="1">
      <c r="A22" s="164" t="s">
        <v>155</v>
      </c>
      <c r="B22" s="10" t="s">
        <v>154</v>
      </c>
      <c r="C22" s="27">
        <f>'Orçamento Sintético'!$I$202</f>
        <v>1382819.3086964</v>
      </c>
      <c r="D22" s="11" t="s">
        <v>377</v>
      </c>
      <c r="E22" s="11" t="s">
        <v>377</v>
      </c>
      <c r="F22" s="11" t="s">
        <v>377</v>
      </c>
      <c r="G22" s="11" t="s">
        <v>377</v>
      </c>
      <c r="H22" s="26">
        <f>$C$22*0.1</f>
        <v>138281.93086964</v>
      </c>
      <c r="I22" s="26">
        <f>$C$22*0.2</f>
        <v>276563.86173928</v>
      </c>
      <c r="J22" s="26">
        <f>$C$22*0.2</f>
        <v>276563.86173928</v>
      </c>
      <c r="K22" s="26">
        <f>$C$22*0.3</f>
        <v>414845.79260891996</v>
      </c>
      <c r="L22" s="26">
        <f>$C$22*0.1</f>
        <v>138281.93086964</v>
      </c>
      <c r="M22" s="26">
        <f>$C$22*0.1</f>
        <v>138281.93086964</v>
      </c>
      <c r="N22" s="11" t="s">
        <v>377</v>
      </c>
      <c r="O22" s="11" t="s">
        <v>377</v>
      </c>
    </row>
    <row r="23" spans="1:15" ht="24" customHeight="1" thickBot="1" thickTop="1">
      <c r="A23" s="164" t="s">
        <v>24</v>
      </c>
      <c r="B23" s="10" t="s">
        <v>23</v>
      </c>
      <c r="C23" s="27">
        <f>'Orçamento Sintético'!$I$330</f>
        <v>3741351.582046687</v>
      </c>
      <c r="D23" s="11" t="s">
        <v>377</v>
      </c>
      <c r="E23" s="11" t="s">
        <v>377</v>
      </c>
      <c r="F23" s="11" t="s">
        <v>377</v>
      </c>
      <c r="G23" s="11" t="s">
        <v>377</v>
      </c>
      <c r="H23" s="11" t="s">
        <v>377</v>
      </c>
      <c r="I23" s="11" t="s">
        <v>377</v>
      </c>
      <c r="J23" s="26">
        <f>$C$23*0.1</f>
        <v>374135.1582046687</v>
      </c>
      <c r="K23" s="26">
        <f>$C$23*0.2</f>
        <v>748270.3164093375</v>
      </c>
      <c r="L23" s="26">
        <f>$C$23*0.2</f>
        <v>748270.3164093375</v>
      </c>
      <c r="M23" s="26">
        <f>$C$23*0.3</f>
        <v>1122405.474614006</v>
      </c>
      <c r="N23" s="26">
        <f>$C$23*0.1</f>
        <v>374135.1582046687</v>
      </c>
      <c r="O23" s="26">
        <f>$C$23*0.1</f>
        <v>374135.1582046687</v>
      </c>
    </row>
    <row r="24" spans="1:15" ht="24" customHeight="1" thickBot="1" thickTop="1">
      <c r="A24" s="164" t="s">
        <v>20</v>
      </c>
      <c r="B24" s="10" t="s">
        <v>19</v>
      </c>
      <c r="C24" s="27">
        <f>'Orçamento Sintético'!$I$332</f>
        <v>820365.0651199999</v>
      </c>
      <c r="D24" s="11" t="s">
        <v>377</v>
      </c>
      <c r="E24" s="26">
        <f>C24*0.1</f>
        <v>82036.50651199999</v>
      </c>
      <c r="F24" s="11" t="s">
        <v>377</v>
      </c>
      <c r="G24" s="11" t="s">
        <v>377</v>
      </c>
      <c r="H24" s="11" t="s">
        <v>377</v>
      </c>
      <c r="I24" s="11" t="s">
        <v>377</v>
      </c>
      <c r="J24" s="11" t="s">
        <v>377</v>
      </c>
      <c r="K24" s="11" t="s">
        <v>377</v>
      </c>
      <c r="L24" s="11" t="s">
        <v>377</v>
      </c>
      <c r="M24" s="26">
        <f>$C$24*0.3</f>
        <v>246109.51953599998</v>
      </c>
      <c r="N24" s="26">
        <f>$C$24*0.4</f>
        <v>328146.02604799997</v>
      </c>
      <c r="O24" s="26">
        <f>$C$24*0.2</f>
        <v>164073.01302399999</v>
      </c>
    </row>
    <row r="25" spans="1:15" ht="24" customHeight="1" thickBot="1" thickTop="1">
      <c r="A25" s="164" t="s">
        <v>984</v>
      </c>
      <c r="B25" s="10" t="s">
        <v>12</v>
      </c>
      <c r="C25" s="27">
        <f>'Orçamento Sintético'!I336</f>
        <v>115597.99982000001</v>
      </c>
      <c r="D25" s="26">
        <f aca="true" t="shared" si="2" ref="D25:N25">$C$25*0.08</f>
        <v>9247.839985600001</v>
      </c>
      <c r="E25" s="26">
        <f t="shared" si="2"/>
        <v>9247.839985600001</v>
      </c>
      <c r="F25" s="26">
        <f t="shared" si="2"/>
        <v>9247.839985600001</v>
      </c>
      <c r="G25" s="26">
        <f t="shared" si="2"/>
        <v>9247.839985600001</v>
      </c>
      <c r="H25" s="26">
        <f t="shared" si="2"/>
        <v>9247.839985600001</v>
      </c>
      <c r="I25" s="26">
        <f t="shared" si="2"/>
        <v>9247.839985600001</v>
      </c>
      <c r="J25" s="26">
        <f t="shared" si="2"/>
        <v>9247.839985600001</v>
      </c>
      <c r="K25" s="26">
        <f t="shared" si="2"/>
        <v>9247.839985600001</v>
      </c>
      <c r="L25" s="26">
        <f t="shared" si="2"/>
        <v>9247.839985600001</v>
      </c>
      <c r="M25" s="26">
        <f t="shared" si="2"/>
        <v>9247.839985600001</v>
      </c>
      <c r="N25" s="26">
        <f t="shared" si="2"/>
        <v>9247.839985600001</v>
      </c>
      <c r="O25" s="26">
        <f>$C$25*0.12</f>
        <v>13871.759978400001</v>
      </c>
    </row>
    <row r="26" spans="1:15" ht="15" thickTop="1">
      <c r="A26" s="169" t="s">
        <v>379</v>
      </c>
      <c r="B26" s="169"/>
      <c r="C26" s="16"/>
      <c r="D26" s="25">
        <f aca="true" t="shared" si="3" ref="D26:O26">SUM(D5:D25)/$O$30</f>
        <v>0.028143289247770372</v>
      </c>
      <c r="E26" s="25">
        <f t="shared" si="3"/>
        <v>0.04019576971072481</v>
      </c>
      <c r="F26" s="25">
        <f t="shared" si="3"/>
        <v>0.037436338703245364</v>
      </c>
      <c r="G26" s="25">
        <f t="shared" si="3"/>
        <v>0.06080947418280205</v>
      </c>
      <c r="H26" s="25">
        <f t="shared" si="3"/>
        <v>0.09681436109209461</v>
      </c>
      <c r="I26" s="25">
        <f t="shared" si="3"/>
        <v>0.10574530100876517</v>
      </c>
      <c r="J26" s="25">
        <f t="shared" si="3"/>
        <v>0.1300535175683</v>
      </c>
      <c r="K26" s="25">
        <f t="shared" si="3"/>
        <v>0.14351519515068012</v>
      </c>
      <c r="L26" s="25">
        <f t="shared" si="3"/>
        <v>0.11489520935108598</v>
      </c>
      <c r="M26" s="25">
        <f t="shared" si="3"/>
        <v>0.13803522378061564</v>
      </c>
      <c r="N26" s="25">
        <f t="shared" si="3"/>
        <v>0.05752631366179225</v>
      </c>
      <c r="O26" s="25">
        <f t="shared" si="3"/>
        <v>0.04683000654212357</v>
      </c>
    </row>
    <row r="27" spans="1:15" ht="15">
      <c r="A27" s="169" t="s">
        <v>615</v>
      </c>
      <c r="B27" s="169"/>
      <c r="C27" s="16"/>
      <c r="D27" s="23">
        <f aca="true" t="shared" si="4" ref="D27:O27">$O$30*D26</f>
        <v>379575.1877639239</v>
      </c>
      <c r="E27" s="23">
        <f t="shared" si="4"/>
        <v>542129.837807518</v>
      </c>
      <c r="F27" s="23">
        <f t="shared" si="4"/>
        <v>504912.740205162</v>
      </c>
      <c r="G27" s="23">
        <f t="shared" si="4"/>
        <v>820151.7376861414</v>
      </c>
      <c r="H27" s="23">
        <f t="shared" si="4"/>
        <v>1305758.1495271558</v>
      </c>
      <c r="I27" s="23">
        <f t="shared" si="4"/>
        <v>1426211.8451109836</v>
      </c>
      <c r="J27" s="23">
        <f t="shared" si="4"/>
        <v>1754062.5019251136</v>
      </c>
      <c r="K27" s="23">
        <f t="shared" si="4"/>
        <v>1935623.32628235</v>
      </c>
      <c r="L27" s="23">
        <f t="shared" si="4"/>
        <v>1549618.8195581608</v>
      </c>
      <c r="M27" s="23">
        <f t="shared" si="4"/>
        <v>1861713.6583888596</v>
      </c>
      <c r="N27" s="23">
        <f t="shared" si="4"/>
        <v>775870.9764627486</v>
      </c>
      <c r="O27" s="23">
        <f t="shared" si="4"/>
        <v>631607.3565431087</v>
      </c>
    </row>
    <row r="28" spans="1:15" ht="15">
      <c r="A28" s="169" t="s">
        <v>378</v>
      </c>
      <c r="B28" s="169"/>
      <c r="C28" s="16"/>
      <c r="D28" s="24">
        <f>D26</f>
        <v>0.028143289247770372</v>
      </c>
      <c r="E28" s="24">
        <f aca="true" t="shared" si="5" ref="E28:O28">D28+E26</f>
        <v>0.06833905895849518</v>
      </c>
      <c r="F28" s="24">
        <f t="shared" si="5"/>
        <v>0.10577539766174054</v>
      </c>
      <c r="G28" s="24">
        <f t="shared" si="5"/>
        <v>0.1665848718445426</v>
      </c>
      <c r="H28" s="24">
        <f t="shared" si="5"/>
        <v>0.2633992329366372</v>
      </c>
      <c r="I28" s="24">
        <f t="shared" si="5"/>
        <v>0.36914453394540236</v>
      </c>
      <c r="J28" s="24">
        <f t="shared" si="5"/>
        <v>0.49919805151370233</v>
      </c>
      <c r="K28" s="24">
        <f t="shared" si="5"/>
        <v>0.6427132466643825</v>
      </c>
      <c r="L28" s="24">
        <f t="shared" si="5"/>
        <v>0.7576084560154684</v>
      </c>
      <c r="M28" s="24">
        <f t="shared" si="5"/>
        <v>0.8956436797960841</v>
      </c>
      <c r="N28" s="24">
        <f t="shared" si="5"/>
        <v>0.9531699934578763</v>
      </c>
      <c r="O28" s="24">
        <f t="shared" si="5"/>
        <v>0.9999999999999999</v>
      </c>
    </row>
    <row r="29" spans="1:15" ht="15">
      <c r="A29" s="169" t="s">
        <v>616</v>
      </c>
      <c r="B29" s="169"/>
      <c r="C29" s="16"/>
      <c r="D29" s="23">
        <f>D27</f>
        <v>379575.1877639239</v>
      </c>
      <c r="E29" s="22">
        <f aca="true" t="shared" si="6" ref="E29:O29">$O$30*E28</f>
        <v>921705.0255714417</v>
      </c>
      <c r="F29" s="22">
        <f t="shared" si="6"/>
        <v>1426617.7657766037</v>
      </c>
      <c r="G29" s="22">
        <f t="shared" si="6"/>
        <v>2246769.5034627453</v>
      </c>
      <c r="H29" s="22">
        <f t="shared" si="6"/>
        <v>3552527.6529899007</v>
      </c>
      <c r="I29" s="22">
        <f t="shared" si="6"/>
        <v>4978739.498100884</v>
      </c>
      <c r="J29" s="22">
        <f t="shared" si="6"/>
        <v>6732802.000025998</v>
      </c>
      <c r="K29" s="22">
        <f t="shared" si="6"/>
        <v>8668425.326308347</v>
      </c>
      <c r="L29" s="22">
        <f t="shared" si="6"/>
        <v>10218044.14586651</v>
      </c>
      <c r="M29" s="22">
        <f t="shared" si="6"/>
        <v>12079757.804255368</v>
      </c>
      <c r="N29" s="22">
        <f t="shared" si="6"/>
        <v>12855628.780718116</v>
      </c>
      <c r="O29" s="22">
        <f t="shared" si="6"/>
        <v>13487236.137261225</v>
      </c>
    </row>
    <row r="30" spans="1:15" ht="15" hidden="1">
      <c r="A30" s="160"/>
      <c r="B30" s="5"/>
      <c r="C30" s="5"/>
      <c r="D30" s="5"/>
      <c r="E30" s="5"/>
      <c r="F30" s="5"/>
      <c r="G30" s="5"/>
      <c r="O30" s="50">
        <f>SUM(C5:C25)</f>
        <v>13487236.137261227</v>
      </c>
    </row>
    <row r="31" spans="1:15" ht="60" customHeight="1">
      <c r="A31" s="180" t="s">
        <v>0</v>
      </c>
      <c r="B31" s="180"/>
      <c r="C31" s="180"/>
      <c r="D31" s="180"/>
      <c r="E31" s="180"/>
      <c r="F31" s="180"/>
      <c r="G31" s="180"/>
      <c r="H31" s="180"/>
      <c r="I31" s="180"/>
      <c r="J31" s="180"/>
      <c r="K31" s="180"/>
      <c r="L31" s="180"/>
      <c r="M31" s="180"/>
      <c r="N31" s="180"/>
      <c r="O31" s="180"/>
    </row>
    <row r="32" spans="1:15" ht="69.95" customHeight="1">
      <c r="A32" s="180"/>
      <c r="B32" s="180"/>
      <c r="C32" s="180"/>
      <c r="D32" s="180"/>
      <c r="E32" s="180"/>
      <c r="F32" s="180"/>
      <c r="G32" s="180"/>
      <c r="H32" s="180"/>
      <c r="I32" s="180"/>
      <c r="J32" s="180"/>
      <c r="K32" s="180"/>
      <c r="L32" s="180"/>
      <c r="M32" s="180"/>
      <c r="N32" s="180"/>
      <c r="O32" s="180"/>
    </row>
  </sheetData>
  <mergeCells count="10">
    <mergeCell ref="D1:E1"/>
    <mergeCell ref="F1:G1"/>
    <mergeCell ref="D2:E2"/>
    <mergeCell ref="F2:G2"/>
    <mergeCell ref="A3:G3"/>
    <mergeCell ref="A31:O32"/>
    <mergeCell ref="A26:B26"/>
    <mergeCell ref="A27:B27"/>
    <mergeCell ref="A28:B28"/>
    <mergeCell ref="A29:B29"/>
  </mergeCells>
  <printOptions/>
  <pageMargins left="0.25" right="0.25" top="0.75" bottom="0.75" header="0.3" footer="0.3"/>
  <pageSetup fitToHeight="0" fitToWidth="1" horizontalDpi="600" verticalDpi="600" orientation="landscape" paperSize="8" scale="75" r:id="rId2"/>
  <headerFooter>
    <oddHeader xml:space="preserve">&amp;L &amp;CTR Engenharia
CNPJ: 24.477.500/0001-87 </oddHeader>
    <oddFooter xml:space="preserve">&amp;L &amp;CAvenida Taquary  - Cristal - Porto Alegre / RS
 / flavio@trengenharia.com </oddFooter>
  </headerFooter>
  <drawing r:id="rId1"/>
</worksheet>
</file>

<file path=xl/worksheets/sheet4.xml><?xml version="1.0" encoding="utf-8"?>
<worksheet xmlns="http://schemas.openxmlformats.org/spreadsheetml/2006/main" xmlns:r="http://schemas.openxmlformats.org/officeDocument/2006/relationships">
  <dimension ref="C4:L33"/>
  <sheetViews>
    <sheetView showOutlineSymbols="0" zoomScale="75" zoomScaleNormal="75" workbookViewId="0" topLeftCell="A1">
      <selection activeCell="C14" sqref="C14"/>
    </sheetView>
  </sheetViews>
  <sheetFormatPr defaultColWidth="9.140625" defaultRowHeight="15"/>
  <cols>
    <col min="1" max="2" width="9.140625" style="81" customWidth="1"/>
    <col min="3" max="3" width="26.28125" style="81" customWidth="1"/>
    <col min="4" max="4" width="9.140625" style="81" customWidth="1"/>
    <col min="5" max="5" width="11.57421875" style="81" customWidth="1"/>
    <col min="6" max="6" width="14.8515625" style="81" customWidth="1"/>
    <col min="7" max="11" width="9.140625" style="81" customWidth="1"/>
    <col min="12" max="12" width="118.28125" style="81" customWidth="1"/>
    <col min="13" max="26" width="8.7109375" style="81" customWidth="1"/>
    <col min="27" max="1025" width="14.421875" style="81" customWidth="1"/>
    <col min="1026" max="16384" width="9.140625" style="81" customWidth="1"/>
  </cols>
  <sheetData>
    <row r="4" spans="6:9" ht="15">
      <c r="F4" s="186" t="s">
        <v>773</v>
      </c>
      <c r="G4" s="186"/>
      <c r="H4" s="186"/>
      <c r="I4" s="186"/>
    </row>
    <row r="6" ht="15.75" thickBot="1"/>
    <row r="7" spans="3:12" ht="1.5" customHeight="1" thickBot="1">
      <c r="C7" s="187" t="s">
        <v>774</v>
      </c>
      <c r="D7" s="187"/>
      <c r="E7" s="187"/>
      <c r="F7" s="187"/>
      <c r="G7" s="187"/>
      <c r="H7" s="187"/>
      <c r="I7" s="187"/>
      <c r="J7" s="187"/>
      <c r="K7" s="187"/>
      <c r="L7" s="187"/>
    </row>
    <row r="8" spans="3:12" ht="15.75" hidden="1" thickBot="1">
      <c r="C8" s="187"/>
      <c r="D8" s="187"/>
      <c r="E8" s="187"/>
      <c r="F8" s="187"/>
      <c r="G8" s="187"/>
      <c r="H8" s="187"/>
      <c r="I8" s="187"/>
      <c r="J8" s="187"/>
      <c r="K8" s="187"/>
      <c r="L8" s="187"/>
    </row>
    <row r="9" spans="3:12" ht="15" hidden="1">
      <c r="C9" s="82"/>
      <c r="L9" s="83"/>
    </row>
    <row r="10" spans="3:12" ht="15.75">
      <c r="C10" s="188" t="s">
        <v>775</v>
      </c>
      <c r="D10" s="188"/>
      <c r="E10" s="188"/>
      <c r="F10" s="188"/>
      <c r="L10" s="83"/>
    </row>
    <row r="11" spans="3:12" ht="15.75">
      <c r="C11" s="84" t="s">
        <v>776</v>
      </c>
      <c r="D11" s="85" t="s">
        <v>777</v>
      </c>
      <c r="E11" s="85" t="s">
        <v>778</v>
      </c>
      <c r="F11" s="85" t="s">
        <v>779</v>
      </c>
      <c r="L11" s="83"/>
    </row>
    <row r="12" spans="3:12" ht="15">
      <c r="C12" s="86" t="s">
        <v>780</v>
      </c>
      <c r="D12" s="87">
        <v>0.2034</v>
      </c>
      <c r="E12" s="87">
        <v>0.2212</v>
      </c>
      <c r="F12" s="87">
        <v>0.25</v>
      </c>
      <c r="L12" s="83"/>
    </row>
    <row r="13" spans="3:12" ht="15">
      <c r="C13" s="82"/>
      <c r="L13" s="83"/>
    </row>
    <row r="14" spans="3:12" ht="15">
      <c r="C14" s="82"/>
      <c r="L14" s="83"/>
    </row>
    <row r="15" spans="3:12" ht="15">
      <c r="C15" s="82" t="s">
        <v>781</v>
      </c>
      <c r="G15" s="189"/>
      <c r="H15" s="189"/>
      <c r="I15" s="189"/>
      <c r="J15" s="189"/>
      <c r="K15" s="189"/>
      <c r="L15" s="189"/>
    </row>
    <row r="16" spans="3:12" ht="15.75">
      <c r="C16" s="84" t="s">
        <v>782</v>
      </c>
      <c r="D16" s="85" t="s">
        <v>777</v>
      </c>
      <c r="E16" s="85" t="s">
        <v>778</v>
      </c>
      <c r="F16" s="85" t="s">
        <v>779</v>
      </c>
      <c r="G16" s="189"/>
      <c r="H16" s="189"/>
      <c r="I16" s="189"/>
      <c r="J16" s="189"/>
      <c r="K16" s="189"/>
      <c r="L16" s="189"/>
    </row>
    <row r="17" spans="3:12" ht="15">
      <c r="C17" s="86" t="s">
        <v>783</v>
      </c>
      <c r="D17" s="87">
        <v>0.03</v>
      </c>
      <c r="E17" s="87">
        <v>0.04</v>
      </c>
      <c r="F17" s="87">
        <v>0.055</v>
      </c>
      <c r="G17" s="189"/>
      <c r="H17" s="189"/>
      <c r="I17" s="189"/>
      <c r="J17" s="189"/>
      <c r="K17" s="189"/>
      <c r="L17" s="189"/>
    </row>
    <row r="18" spans="3:12" ht="15">
      <c r="C18" s="86" t="s">
        <v>784</v>
      </c>
      <c r="D18" s="87">
        <v>0.008</v>
      </c>
      <c r="E18" s="87">
        <v>0.008</v>
      </c>
      <c r="F18" s="87">
        <v>0.01</v>
      </c>
      <c r="G18" s="189"/>
      <c r="H18" s="189"/>
      <c r="I18" s="189"/>
      <c r="J18" s="189"/>
      <c r="K18" s="189"/>
      <c r="L18" s="189"/>
    </row>
    <row r="19" spans="3:12" ht="15">
      <c r="C19" s="86" t="s">
        <v>785</v>
      </c>
      <c r="D19" s="87">
        <v>0.0097</v>
      </c>
      <c r="E19" s="87">
        <v>0.0127</v>
      </c>
      <c r="F19" s="87">
        <v>0.0127</v>
      </c>
      <c r="G19" s="189"/>
      <c r="H19" s="189"/>
      <c r="I19" s="189"/>
      <c r="J19" s="189"/>
      <c r="K19" s="189"/>
      <c r="L19" s="189"/>
    </row>
    <row r="20" spans="3:12" ht="15">
      <c r="C20" s="86" t="s">
        <v>786</v>
      </c>
      <c r="D20" s="87">
        <v>0.0059</v>
      </c>
      <c r="E20" s="87">
        <v>0.0123</v>
      </c>
      <c r="F20" s="87">
        <v>0.0139</v>
      </c>
      <c r="G20" s="189"/>
      <c r="H20" s="189"/>
      <c r="I20" s="189"/>
      <c r="J20" s="189"/>
      <c r="K20" s="189"/>
      <c r="L20" s="189"/>
    </row>
    <row r="21" spans="3:12" ht="15.75" customHeight="1">
      <c r="C21" s="86" t="s">
        <v>787</v>
      </c>
      <c r="D21" s="87">
        <v>0.0616</v>
      </c>
      <c r="E21" s="87">
        <v>0.074</v>
      </c>
      <c r="F21" s="87">
        <v>0.0896</v>
      </c>
      <c r="G21" s="189"/>
      <c r="H21" s="189"/>
      <c r="I21" s="189"/>
      <c r="J21" s="189"/>
      <c r="K21" s="189"/>
      <c r="L21" s="189"/>
    </row>
    <row r="22" spans="3:12" ht="15.75" customHeight="1" thickBot="1">
      <c r="C22" s="86" t="s">
        <v>788</v>
      </c>
      <c r="D22" s="190" t="s">
        <v>789</v>
      </c>
      <c r="E22" s="190"/>
      <c r="F22" s="190"/>
      <c r="G22" s="189"/>
      <c r="H22" s="189"/>
      <c r="I22" s="189"/>
      <c r="J22" s="189"/>
      <c r="K22" s="189"/>
      <c r="L22" s="189"/>
    </row>
    <row r="23" spans="3:12" ht="15.75" customHeight="1" thickBot="1">
      <c r="C23" s="82"/>
      <c r="G23" s="191" t="s">
        <v>790</v>
      </c>
      <c r="H23" s="191"/>
      <c r="I23" s="191"/>
      <c r="J23" s="191"/>
      <c r="K23" s="191"/>
      <c r="L23" s="191"/>
    </row>
    <row r="24" spans="3:12" ht="35.25" customHeight="1" thickBot="1">
      <c r="C24" s="88" t="s">
        <v>791</v>
      </c>
      <c r="D24" s="89" t="s">
        <v>792</v>
      </c>
      <c r="E24" s="90" t="s">
        <v>793</v>
      </c>
      <c r="F24" s="91" t="s">
        <v>794</v>
      </c>
      <c r="G24" s="182" t="s">
        <v>795</v>
      </c>
      <c r="H24" s="182"/>
      <c r="I24" s="182"/>
      <c r="J24" s="182"/>
      <c r="K24" s="182"/>
      <c r="L24" s="182"/>
    </row>
    <row r="25" spans="3:12" ht="29.25" customHeight="1" thickBot="1">
      <c r="C25" s="92" t="s">
        <v>783</v>
      </c>
      <c r="D25" s="93">
        <v>0.03961</v>
      </c>
      <c r="E25" s="94" t="str">
        <f>IF(D25&lt;0.03,"FORA DO LIMITE",IF(D25&gt;0.055,"FORA DO LIMITE","OK"))</f>
        <v>OK</v>
      </c>
      <c r="F25" s="95">
        <f>((1+D25+D26+D27)*(1+D28)*(1+D29))/(1-(D30+D31+D32))-1</f>
        <v>0.24972041602714823</v>
      </c>
      <c r="G25" s="182"/>
      <c r="H25" s="182"/>
      <c r="I25" s="182"/>
      <c r="J25" s="182"/>
      <c r="K25" s="182"/>
      <c r="L25" s="182"/>
    </row>
    <row r="26" spans="3:12" ht="28.5" customHeight="1">
      <c r="C26" s="92" t="s">
        <v>796</v>
      </c>
      <c r="D26" s="93">
        <v>0.01</v>
      </c>
      <c r="E26" s="94" t="str">
        <f>IF(D26&lt;0.008,"FORA DO LIMITE",IF(D26&gt;0.01,"FORA DO LIMITE","OK"))</f>
        <v>OK</v>
      </c>
      <c r="F26" s="96"/>
      <c r="G26" s="182"/>
      <c r="H26" s="182"/>
      <c r="I26" s="182"/>
      <c r="J26" s="182"/>
      <c r="K26" s="182"/>
      <c r="L26" s="182"/>
    </row>
    <row r="27" spans="3:12" ht="37.5" customHeight="1" thickBot="1">
      <c r="C27" s="92" t="s">
        <v>797</v>
      </c>
      <c r="D27" s="93">
        <v>0.0127</v>
      </c>
      <c r="E27" s="94" t="str">
        <f>IF(D27&lt;0.0097,"FORA DO LIMITE",IF(D27&gt;0.0127,"FORA DO LIMITE","OK"))</f>
        <v>OK</v>
      </c>
      <c r="F27" s="102"/>
      <c r="G27" s="183" t="s">
        <v>798</v>
      </c>
      <c r="H27" s="183"/>
      <c r="I27" s="183"/>
      <c r="J27" s="183"/>
      <c r="K27" s="183"/>
      <c r="L27" s="183"/>
    </row>
    <row r="28" spans="3:12" ht="72" customHeight="1" thickBot="1">
      <c r="C28" s="92" t="s">
        <v>799</v>
      </c>
      <c r="D28" s="93">
        <v>0.0123</v>
      </c>
      <c r="E28" s="94" t="str">
        <f>IF(D28&lt;0.0059,"FORA DO LIMITE",IF(D28&gt;0.0139,"FORA DO LIMITE","OK"))</f>
        <v>OK</v>
      </c>
      <c r="F28" s="184"/>
      <c r="G28" s="183"/>
      <c r="H28" s="183"/>
      <c r="I28" s="183"/>
      <c r="J28" s="183"/>
      <c r="K28" s="183"/>
      <c r="L28" s="183"/>
    </row>
    <row r="29" spans="3:12" ht="43.5" customHeight="1" thickBot="1">
      <c r="C29" s="92" t="s">
        <v>787</v>
      </c>
      <c r="D29" s="93">
        <v>0.0616</v>
      </c>
      <c r="E29" s="94" t="str">
        <f>IF(D29&lt;0.0616,"FORA DO LIMITE",IF(D29&gt;0.0896,"FORA DO LIMITE","OK"))</f>
        <v>OK</v>
      </c>
      <c r="F29" s="184"/>
      <c r="G29" s="185" t="s">
        <v>800</v>
      </c>
      <c r="H29" s="185"/>
      <c r="I29" s="185"/>
      <c r="J29" s="185"/>
      <c r="K29" s="185"/>
      <c r="L29" s="185"/>
    </row>
    <row r="30" spans="3:12" ht="15.75" customHeight="1" thickBot="1">
      <c r="C30" s="92" t="s">
        <v>801</v>
      </c>
      <c r="D30" s="93">
        <f>3%+0.65%</f>
        <v>0.0365</v>
      </c>
      <c r="E30" s="94" t="s">
        <v>474</v>
      </c>
      <c r="F30" s="184"/>
      <c r="G30" s="184"/>
      <c r="H30" s="185"/>
      <c r="I30" s="185"/>
      <c r="J30" s="185"/>
      <c r="K30" s="185"/>
      <c r="L30" s="185"/>
    </row>
    <row r="31" spans="3:12" ht="24.75" customHeight="1" thickBot="1">
      <c r="C31" s="97" t="s">
        <v>802</v>
      </c>
      <c r="D31" s="98">
        <v>0.05</v>
      </c>
      <c r="E31" s="94" t="s">
        <v>474</v>
      </c>
      <c r="F31" s="184"/>
      <c r="G31" s="184"/>
      <c r="H31" s="185"/>
      <c r="I31" s="185"/>
      <c r="J31" s="185"/>
      <c r="K31" s="185"/>
      <c r="L31" s="185"/>
    </row>
    <row r="32" spans="3:12" ht="24.75" customHeight="1" thickBot="1">
      <c r="C32" s="97" t="s">
        <v>803</v>
      </c>
      <c r="D32" s="98"/>
      <c r="E32" s="94"/>
      <c r="F32" s="184"/>
      <c r="G32" s="185"/>
      <c r="H32" s="185"/>
      <c r="I32" s="185"/>
      <c r="J32" s="185"/>
      <c r="K32" s="185"/>
      <c r="L32" s="185"/>
    </row>
    <row r="33" spans="3:12" ht="59.25" customHeight="1" hidden="1">
      <c r="C33" s="99"/>
      <c r="D33" s="100"/>
      <c r="E33" s="100"/>
      <c r="F33" s="101"/>
      <c r="G33" s="185"/>
      <c r="H33" s="185"/>
      <c r="I33" s="185"/>
      <c r="J33" s="185"/>
      <c r="K33" s="185"/>
      <c r="L33" s="185"/>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G24:L26"/>
    <mergeCell ref="G27:L28"/>
    <mergeCell ref="F28:F32"/>
    <mergeCell ref="G29:L33"/>
    <mergeCell ref="F4:I4"/>
    <mergeCell ref="C7:L8"/>
    <mergeCell ref="C10:F10"/>
    <mergeCell ref="G15:L22"/>
    <mergeCell ref="D22:F22"/>
    <mergeCell ref="G23:L23"/>
  </mergeCells>
  <conditionalFormatting sqref="F27">
    <cfRule type="cellIs" priority="1" dxfId="2" operator="equal">
      <formula>"OK"</formula>
    </cfRule>
  </conditionalFormatting>
  <conditionalFormatting sqref="F27">
    <cfRule type="cellIs" priority="2" dxfId="0" operator="equal">
      <formula>"FORA DA FAIXA"</formula>
    </cfRule>
  </conditionalFormatting>
  <conditionalFormatting sqref="F27">
    <cfRule type="cellIs" priority="3" dxfId="0" operator="equal">
      <formula>"VERIFICAR ITENS"</formula>
    </cfRule>
  </conditionalFormatting>
  <printOptions/>
  <pageMargins left="0.708333333333333" right="0.708333333333333" top="0.747916666666667" bottom="0.747916666666667" header="0.511805555555555" footer="0.511805555555555"/>
  <pageSetup horizontalDpi="300" verticalDpi="300" orientation="landscape" paperSize="8" scale="75"/>
  <drawing r:id="rId1"/>
</worksheet>
</file>

<file path=xl/worksheets/sheet5.xml><?xml version="1.0" encoding="utf-8"?>
<worksheet xmlns="http://schemas.openxmlformats.org/spreadsheetml/2006/main" xmlns:r="http://schemas.openxmlformats.org/officeDocument/2006/relationships">
  <sheetPr>
    <pageSetUpPr fitToPage="1"/>
  </sheetPr>
  <dimension ref="A2:J135"/>
  <sheetViews>
    <sheetView tabSelected="1" zoomScale="70" zoomScaleNormal="70" workbookViewId="0" topLeftCell="A73">
      <selection activeCell="J102" sqref="J102:J103"/>
    </sheetView>
  </sheetViews>
  <sheetFormatPr defaultColWidth="21.57421875" defaultRowHeight="15"/>
  <cols>
    <col min="1" max="1" width="16.7109375" style="51" customWidth="1"/>
    <col min="2" max="2" width="54.00390625" style="51" customWidth="1"/>
    <col min="3" max="3" width="32.00390625" style="51" customWidth="1"/>
    <col min="4" max="5" width="21.57421875" style="51" customWidth="1"/>
    <col min="6" max="6" width="66.7109375" style="51" customWidth="1"/>
    <col min="7" max="7" width="17.00390625" style="51" customWidth="1"/>
    <col min="8" max="10" width="26.140625" style="51" bestFit="1" customWidth="1"/>
  </cols>
  <sheetData>
    <row r="2" ht="15">
      <c r="B2" s="51" t="s">
        <v>372</v>
      </c>
    </row>
    <row r="4" spans="1:10" ht="19.5">
      <c r="A4" s="52" t="s">
        <v>391</v>
      </c>
      <c r="B4" s="196" t="s">
        <v>390</v>
      </c>
      <c r="C4" s="198"/>
      <c r="D4" s="198"/>
      <c r="E4" s="198"/>
      <c r="F4" s="197"/>
      <c r="G4" s="52" t="s">
        <v>389</v>
      </c>
      <c r="H4" s="52" t="s">
        <v>388</v>
      </c>
      <c r="I4" s="52" t="s">
        <v>387</v>
      </c>
      <c r="J4" s="52" t="s">
        <v>386</v>
      </c>
    </row>
    <row r="5" spans="1:10" ht="19.5">
      <c r="A5" s="53">
        <v>0</v>
      </c>
      <c r="B5" s="202" t="s">
        <v>74</v>
      </c>
      <c r="C5" s="203"/>
      <c r="D5" s="203"/>
      <c r="E5" s="203"/>
      <c r="F5" s="204"/>
      <c r="G5" s="54" t="s">
        <v>13</v>
      </c>
      <c r="H5" s="55">
        <f>AVERAGE(J7:J9)</f>
        <v>931.94</v>
      </c>
      <c r="I5" s="55">
        <f>MEDIAN(J7:J9)</f>
        <v>942.9</v>
      </c>
      <c r="J5" s="56">
        <f>MIN(H5:I5)</f>
        <v>931.94</v>
      </c>
    </row>
    <row r="6" spans="1:10" ht="15">
      <c r="A6" s="52" t="s">
        <v>402</v>
      </c>
      <c r="B6" s="52" t="s">
        <v>401</v>
      </c>
      <c r="C6" s="52" t="s">
        <v>400</v>
      </c>
      <c r="D6" s="205" t="s">
        <v>398</v>
      </c>
      <c r="E6" s="205"/>
      <c r="F6" s="205"/>
      <c r="G6" s="205" t="s">
        <v>399</v>
      </c>
      <c r="H6" s="205"/>
      <c r="I6" s="52" t="s">
        <v>398</v>
      </c>
      <c r="J6" s="52" t="s">
        <v>397</v>
      </c>
    </row>
    <row r="7" spans="1:10" ht="15">
      <c r="A7" s="57">
        <v>44691</v>
      </c>
      <c r="B7" s="58" t="s">
        <v>419</v>
      </c>
      <c r="C7" s="58" t="s">
        <v>418</v>
      </c>
      <c r="D7" s="209" t="s">
        <v>446</v>
      </c>
      <c r="E7" s="209"/>
      <c r="F7" s="209"/>
      <c r="G7" s="209" t="s">
        <v>416</v>
      </c>
      <c r="H7" s="209"/>
      <c r="I7" s="59" t="s">
        <v>445</v>
      </c>
      <c r="J7" s="60">
        <v>747.12</v>
      </c>
    </row>
    <row r="8" spans="1:10" ht="15">
      <c r="A8" s="57">
        <v>44691</v>
      </c>
      <c r="B8" s="57" t="s">
        <v>410</v>
      </c>
      <c r="C8" s="57" t="s">
        <v>409</v>
      </c>
      <c r="D8" s="192" t="s">
        <v>408</v>
      </c>
      <c r="E8" s="192"/>
      <c r="F8" s="192"/>
      <c r="G8" s="192" t="s">
        <v>407</v>
      </c>
      <c r="H8" s="192"/>
      <c r="I8" s="61" t="s">
        <v>444</v>
      </c>
      <c r="J8" s="60">
        <v>1105.8</v>
      </c>
    </row>
    <row r="9" spans="1:10" ht="15">
      <c r="A9" s="57">
        <v>44785</v>
      </c>
      <c r="B9" s="58" t="s">
        <v>586</v>
      </c>
      <c r="C9" s="57" t="s">
        <v>584</v>
      </c>
      <c r="D9" s="224" t="s">
        <v>587</v>
      </c>
      <c r="E9" s="192"/>
      <c r="F9" s="192"/>
      <c r="G9" s="192" t="s">
        <v>585</v>
      </c>
      <c r="H9" s="192"/>
      <c r="I9" s="62" t="s">
        <v>583</v>
      </c>
      <c r="J9" s="60">
        <v>942.9</v>
      </c>
    </row>
    <row r="10" spans="1:10" ht="15">
      <c r="A10" s="52" t="s">
        <v>391</v>
      </c>
      <c r="B10" s="196" t="s">
        <v>390</v>
      </c>
      <c r="C10" s="198"/>
      <c r="D10" s="198"/>
      <c r="E10" s="198"/>
      <c r="F10" s="197"/>
      <c r="G10" s="52" t="s">
        <v>389</v>
      </c>
      <c r="H10" s="52" t="s">
        <v>388</v>
      </c>
      <c r="I10" s="52" t="s">
        <v>387</v>
      </c>
      <c r="J10" s="52" t="s">
        <v>386</v>
      </c>
    </row>
    <row r="11" spans="1:10" ht="15">
      <c r="A11" s="53">
        <v>0</v>
      </c>
      <c r="B11" s="202" t="s">
        <v>443</v>
      </c>
      <c r="C11" s="203"/>
      <c r="D11" s="203"/>
      <c r="E11" s="203"/>
      <c r="F11" s="204"/>
      <c r="G11" s="54" t="s">
        <v>13</v>
      </c>
      <c r="H11" s="55">
        <f>AVERAGE(J13:J15)</f>
        <v>2036.9666666666665</v>
      </c>
      <c r="I11" s="55">
        <f>MEDIAN(J13:J15)</f>
        <v>2111.26</v>
      </c>
      <c r="J11" s="56">
        <f>MIN(H11:I11)</f>
        <v>2036.9666666666665</v>
      </c>
    </row>
    <row r="12" spans="1:10" ht="15">
      <c r="A12" s="52" t="s">
        <v>402</v>
      </c>
      <c r="B12" s="52" t="s">
        <v>401</v>
      </c>
      <c r="C12" s="52" t="s">
        <v>400</v>
      </c>
      <c r="D12" s="205" t="s">
        <v>398</v>
      </c>
      <c r="E12" s="205"/>
      <c r="F12" s="205"/>
      <c r="G12" s="205" t="s">
        <v>399</v>
      </c>
      <c r="H12" s="205"/>
      <c r="I12" s="52" t="s">
        <v>398</v>
      </c>
      <c r="J12" s="52" t="s">
        <v>397</v>
      </c>
    </row>
    <row r="13" spans="1:10" ht="15">
      <c r="A13" s="57">
        <v>44691</v>
      </c>
      <c r="B13" s="58" t="s">
        <v>419</v>
      </c>
      <c r="C13" s="58" t="s">
        <v>418</v>
      </c>
      <c r="D13" s="209" t="s">
        <v>417</v>
      </c>
      <c r="E13" s="209"/>
      <c r="F13" s="209"/>
      <c r="G13" s="209" t="s">
        <v>416</v>
      </c>
      <c r="H13" s="209"/>
      <c r="I13" s="51" t="s">
        <v>442</v>
      </c>
      <c r="J13" s="60">
        <v>2111.26</v>
      </c>
    </row>
    <row r="14" spans="1:10" ht="15">
      <c r="A14" s="57">
        <v>44691</v>
      </c>
      <c r="B14" s="57" t="s">
        <v>441</v>
      </c>
      <c r="C14" s="57" t="s">
        <v>440</v>
      </c>
      <c r="D14" s="192" t="s">
        <v>439</v>
      </c>
      <c r="E14" s="192"/>
      <c r="F14" s="192"/>
      <c r="G14" s="192" t="s">
        <v>438</v>
      </c>
      <c r="H14" s="192"/>
      <c r="I14" s="61" t="s">
        <v>437</v>
      </c>
      <c r="J14" s="60">
        <v>2135.74</v>
      </c>
    </row>
    <row r="15" spans="1:10" ht="15">
      <c r="A15" s="57">
        <v>44785</v>
      </c>
      <c r="B15" s="58" t="s">
        <v>589</v>
      </c>
      <c r="C15" s="57" t="s">
        <v>590</v>
      </c>
      <c r="D15" s="192" t="s">
        <v>411</v>
      </c>
      <c r="E15" s="192"/>
      <c r="F15" s="192"/>
      <c r="G15" s="192" t="s">
        <v>591</v>
      </c>
      <c r="H15" s="192"/>
      <c r="I15" s="61" t="s">
        <v>592</v>
      </c>
      <c r="J15" s="60">
        <v>1863.9</v>
      </c>
    </row>
    <row r="16" spans="1:10" ht="15">
      <c r="A16" s="52" t="s">
        <v>391</v>
      </c>
      <c r="B16" s="196" t="s">
        <v>390</v>
      </c>
      <c r="C16" s="198"/>
      <c r="D16" s="198"/>
      <c r="E16" s="198"/>
      <c r="F16" s="197"/>
      <c r="G16" s="52" t="s">
        <v>389</v>
      </c>
      <c r="H16" s="52" t="s">
        <v>388</v>
      </c>
      <c r="I16" s="52" t="s">
        <v>387</v>
      </c>
      <c r="J16" s="52" t="s">
        <v>386</v>
      </c>
    </row>
    <row r="17" spans="1:10" ht="15">
      <c r="A17" s="53">
        <v>0</v>
      </c>
      <c r="B17" s="202" t="s">
        <v>72</v>
      </c>
      <c r="C17" s="203"/>
      <c r="D17" s="203"/>
      <c r="E17" s="203"/>
      <c r="F17" s="204"/>
      <c r="G17" s="54" t="s">
        <v>13</v>
      </c>
      <c r="H17" s="55">
        <f>AVERAGE(J19:J20)</f>
        <v>32.85</v>
      </c>
      <c r="I17" s="55">
        <f>MEDIAN(J19:J20)</f>
        <v>32.85</v>
      </c>
      <c r="J17" s="56">
        <f>MIN(H17:I17)</f>
        <v>32.85</v>
      </c>
    </row>
    <row r="18" spans="1:10" ht="15">
      <c r="A18" s="52" t="s">
        <v>402</v>
      </c>
      <c r="B18" s="52" t="s">
        <v>401</v>
      </c>
      <c r="C18" s="52" t="s">
        <v>400</v>
      </c>
      <c r="D18" s="205" t="s">
        <v>398</v>
      </c>
      <c r="E18" s="205"/>
      <c r="F18" s="205"/>
      <c r="G18" s="205" t="s">
        <v>399</v>
      </c>
      <c r="H18" s="205"/>
      <c r="I18" s="52" t="s">
        <v>398</v>
      </c>
      <c r="J18" s="52" t="s">
        <v>397</v>
      </c>
    </row>
    <row r="19" spans="1:10" ht="15">
      <c r="A19" s="57">
        <v>44691</v>
      </c>
      <c r="B19" s="57" t="s">
        <v>414</v>
      </c>
      <c r="C19" s="57" t="s">
        <v>413</v>
      </c>
      <c r="D19" s="192" t="s">
        <v>412</v>
      </c>
      <c r="E19" s="192"/>
      <c r="F19" s="192"/>
      <c r="G19" s="192" t="s">
        <v>411</v>
      </c>
      <c r="H19" s="192"/>
      <c r="I19" s="62" t="s">
        <v>436</v>
      </c>
      <c r="J19" s="60">
        <v>41.65</v>
      </c>
    </row>
    <row r="20" spans="1:10" ht="15">
      <c r="A20" s="57">
        <v>44691</v>
      </c>
      <c r="B20" s="57" t="s">
        <v>430</v>
      </c>
      <c r="C20" s="57" t="s">
        <v>429</v>
      </c>
      <c r="D20" s="192" t="s">
        <v>428</v>
      </c>
      <c r="E20" s="192"/>
      <c r="F20" s="192"/>
      <c r="G20" s="192" t="s">
        <v>427</v>
      </c>
      <c r="H20" s="192"/>
      <c r="I20" s="61" t="s">
        <v>435</v>
      </c>
      <c r="J20" s="60">
        <v>24.05</v>
      </c>
    </row>
    <row r="21" spans="1:10" ht="15">
      <c r="A21" s="52" t="s">
        <v>391</v>
      </c>
      <c r="B21" s="196" t="s">
        <v>390</v>
      </c>
      <c r="C21" s="198"/>
      <c r="D21" s="198"/>
      <c r="E21" s="198"/>
      <c r="F21" s="197"/>
      <c r="G21" s="52" t="s">
        <v>389</v>
      </c>
      <c r="H21" s="52" t="s">
        <v>388</v>
      </c>
      <c r="I21" s="52" t="s">
        <v>387</v>
      </c>
      <c r="J21" s="52" t="s">
        <v>386</v>
      </c>
    </row>
    <row r="22" spans="1:10" ht="15">
      <c r="A22" s="53">
        <v>0</v>
      </c>
      <c r="B22" s="202" t="s">
        <v>69</v>
      </c>
      <c r="C22" s="203"/>
      <c r="D22" s="203"/>
      <c r="E22" s="203"/>
      <c r="F22" s="204"/>
      <c r="G22" s="54" t="s">
        <v>13</v>
      </c>
      <c r="H22" s="55">
        <f>AVERAGE(J24:J26)</f>
        <v>69.73333333333333</v>
      </c>
      <c r="I22" s="55">
        <f>MEDIAN(J24:J26)</f>
        <v>76.31</v>
      </c>
      <c r="J22" s="56">
        <f>MIN(H22:I22)</f>
        <v>69.73333333333333</v>
      </c>
    </row>
    <row r="23" spans="1:10" ht="15">
      <c r="A23" s="52" t="s">
        <v>402</v>
      </c>
      <c r="B23" s="52" t="s">
        <v>401</v>
      </c>
      <c r="C23" s="52" t="s">
        <v>400</v>
      </c>
      <c r="D23" s="205" t="s">
        <v>398</v>
      </c>
      <c r="E23" s="205"/>
      <c r="F23" s="205"/>
      <c r="G23" s="205" t="s">
        <v>399</v>
      </c>
      <c r="H23" s="205"/>
      <c r="I23" s="52" t="s">
        <v>398</v>
      </c>
      <c r="J23" s="52" t="s">
        <v>397</v>
      </c>
    </row>
    <row r="24" spans="1:10" ht="15">
      <c r="A24" s="57">
        <v>44691</v>
      </c>
      <c r="B24" s="58" t="s">
        <v>419</v>
      </c>
      <c r="C24" s="58" t="s">
        <v>418</v>
      </c>
      <c r="D24" s="209" t="s">
        <v>417</v>
      </c>
      <c r="E24" s="209"/>
      <c r="F24" s="209"/>
      <c r="G24" s="209" t="s">
        <v>416</v>
      </c>
      <c r="H24" s="209"/>
      <c r="I24" s="61" t="s">
        <v>434</v>
      </c>
      <c r="J24" s="60">
        <v>98.99</v>
      </c>
    </row>
    <row r="25" spans="1:10" ht="15">
      <c r="A25" s="57">
        <v>44691</v>
      </c>
      <c r="B25" s="57" t="s">
        <v>414</v>
      </c>
      <c r="C25" s="57" t="s">
        <v>413</v>
      </c>
      <c r="D25" s="192" t="s">
        <v>412</v>
      </c>
      <c r="E25" s="192"/>
      <c r="F25" s="192"/>
      <c r="G25" s="192" t="s">
        <v>411</v>
      </c>
      <c r="H25" s="192"/>
      <c r="I25" s="61" t="s">
        <v>433</v>
      </c>
      <c r="J25" s="60">
        <v>33.9</v>
      </c>
    </row>
    <row r="26" spans="1:10" ht="15">
      <c r="A26" s="57">
        <v>44691</v>
      </c>
      <c r="B26" s="57" t="s">
        <v>430</v>
      </c>
      <c r="C26" s="57" t="s">
        <v>429</v>
      </c>
      <c r="D26" s="192" t="s">
        <v>428</v>
      </c>
      <c r="E26" s="192"/>
      <c r="F26" s="192"/>
      <c r="G26" s="192" t="s">
        <v>427</v>
      </c>
      <c r="H26" s="192"/>
      <c r="I26" s="61" t="s">
        <v>432</v>
      </c>
      <c r="J26" s="60">
        <v>76.31</v>
      </c>
    </row>
    <row r="27" spans="1:10" ht="15">
      <c r="A27" s="52" t="s">
        <v>391</v>
      </c>
      <c r="B27" s="196" t="s">
        <v>390</v>
      </c>
      <c r="C27" s="198"/>
      <c r="D27" s="198"/>
      <c r="E27" s="198"/>
      <c r="F27" s="197"/>
      <c r="G27" s="52" t="s">
        <v>389</v>
      </c>
      <c r="H27" s="52" t="s">
        <v>388</v>
      </c>
      <c r="I27" s="52" t="s">
        <v>387</v>
      </c>
      <c r="J27" s="52" t="s">
        <v>386</v>
      </c>
    </row>
    <row r="28" spans="1:10" ht="15">
      <c r="A28" s="53">
        <v>0</v>
      </c>
      <c r="B28" s="202" t="s">
        <v>431</v>
      </c>
      <c r="C28" s="203"/>
      <c r="D28" s="203"/>
      <c r="E28" s="203"/>
      <c r="F28" s="204"/>
      <c r="G28" s="54" t="s">
        <v>13</v>
      </c>
      <c r="H28" s="55">
        <f>AVERAGE(J30:J32)</f>
        <v>776.9133333333333</v>
      </c>
      <c r="I28" s="55">
        <f>MEDIAN(J30:J32)</f>
        <v>769.9</v>
      </c>
      <c r="J28" s="56">
        <f>MIN(H28:I28)</f>
        <v>769.9</v>
      </c>
    </row>
    <row r="29" spans="1:10" ht="15">
      <c r="A29" s="52" t="s">
        <v>402</v>
      </c>
      <c r="B29" s="52" t="s">
        <v>401</v>
      </c>
      <c r="C29" s="52" t="s">
        <v>400</v>
      </c>
      <c r="D29" s="205" t="s">
        <v>398</v>
      </c>
      <c r="E29" s="205"/>
      <c r="F29" s="205"/>
      <c r="G29" s="205" t="s">
        <v>399</v>
      </c>
      <c r="H29" s="205"/>
      <c r="I29" s="52" t="s">
        <v>398</v>
      </c>
      <c r="J29" s="52" t="s">
        <v>397</v>
      </c>
    </row>
    <row r="30" spans="1:10" ht="15">
      <c r="A30" s="57">
        <v>44691</v>
      </c>
      <c r="B30" s="57" t="s">
        <v>430</v>
      </c>
      <c r="C30" s="57" t="s">
        <v>429</v>
      </c>
      <c r="D30" s="192" t="s">
        <v>428</v>
      </c>
      <c r="E30" s="192"/>
      <c r="F30" s="192"/>
      <c r="G30" s="192" t="s">
        <v>427</v>
      </c>
      <c r="H30" s="192"/>
      <c r="I30" s="61" t="s">
        <v>426</v>
      </c>
      <c r="J30" s="60">
        <v>769.9</v>
      </c>
    </row>
    <row r="31" spans="1:10" ht="15">
      <c r="A31" s="57">
        <v>44691</v>
      </c>
      <c r="B31" s="58" t="s">
        <v>419</v>
      </c>
      <c r="C31" s="58" t="s">
        <v>418</v>
      </c>
      <c r="D31" s="209" t="s">
        <v>417</v>
      </c>
      <c r="E31" s="209"/>
      <c r="F31" s="209"/>
      <c r="G31" s="209" t="s">
        <v>416</v>
      </c>
      <c r="H31" s="209"/>
      <c r="I31" s="61" t="s">
        <v>425</v>
      </c>
      <c r="J31" s="60">
        <v>719.8</v>
      </c>
    </row>
    <row r="32" spans="1:10" ht="15">
      <c r="A32" s="57">
        <v>44691</v>
      </c>
      <c r="B32" s="57" t="s">
        <v>414</v>
      </c>
      <c r="C32" s="57" t="s">
        <v>413</v>
      </c>
      <c r="D32" s="192" t="s">
        <v>412</v>
      </c>
      <c r="E32" s="192"/>
      <c r="F32" s="192"/>
      <c r="G32" s="192" t="s">
        <v>411</v>
      </c>
      <c r="H32" s="192"/>
      <c r="I32" s="61" t="s">
        <v>424</v>
      </c>
      <c r="J32" s="60">
        <v>841.04</v>
      </c>
    </row>
    <row r="33" spans="1:10" s="20" customFormat="1" ht="15">
      <c r="A33" s="52" t="s">
        <v>391</v>
      </c>
      <c r="B33" s="196" t="s">
        <v>390</v>
      </c>
      <c r="C33" s="198"/>
      <c r="D33" s="198"/>
      <c r="E33" s="198"/>
      <c r="F33" s="197"/>
      <c r="G33" s="52" t="s">
        <v>389</v>
      </c>
      <c r="H33" s="52" t="s">
        <v>388</v>
      </c>
      <c r="I33" s="52" t="s">
        <v>387</v>
      </c>
      <c r="J33" s="52" t="s">
        <v>386</v>
      </c>
    </row>
    <row r="34" spans="1:10" s="20" customFormat="1" ht="15">
      <c r="A34" s="63">
        <v>0</v>
      </c>
      <c r="B34" s="212" t="s">
        <v>158</v>
      </c>
      <c r="C34" s="213"/>
      <c r="D34" s="213"/>
      <c r="E34" s="213"/>
      <c r="F34" s="214"/>
      <c r="G34" s="54" t="s">
        <v>13</v>
      </c>
      <c r="H34" s="64">
        <f>AVERAGE(J38:J38)</f>
        <v>667.72</v>
      </c>
      <c r="I34" s="64">
        <f>MEDIAN(J38:J38)</f>
        <v>667.72</v>
      </c>
      <c r="J34" s="65">
        <f>MIN(H34:I34)</f>
        <v>667.72</v>
      </c>
    </row>
    <row r="35" spans="1:10" s="20" customFormat="1" ht="15">
      <c r="A35" s="52" t="s">
        <v>402</v>
      </c>
      <c r="B35" s="52" t="s">
        <v>401</v>
      </c>
      <c r="C35" s="52" t="s">
        <v>400</v>
      </c>
      <c r="D35" s="196" t="s">
        <v>398</v>
      </c>
      <c r="E35" s="198"/>
      <c r="F35" s="197"/>
      <c r="G35" s="196" t="s">
        <v>399</v>
      </c>
      <c r="H35" s="197"/>
      <c r="I35" s="52" t="s">
        <v>398</v>
      </c>
      <c r="J35" s="52" t="s">
        <v>397</v>
      </c>
    </row>
    <row r="36" spans="1:10" s="20" customFormat="1" ht="15">
      <c r="A36" s="57">
        <v>44767</v>
      </c>
      <c r="B36" s="58" t="s">
        <v>593</v>
      </c>
      <c r="C36" s="57" t="s">
        <v>594</v>
      </c>
      <c r="D36" s="193" t="s">
        <v>595</v>
      </c>
      <c r="E36" s="194"/>
      <c r="F36" s="195"/>
      <c r="G36" s="193" t="s">
        <v>596</v>
      </c>
      <c r="H36" s="195"/>
      <c r="I36" s="66" t="s">
        <v>392</v>
      </c>
      <c r="J36" s="60">
        <v>395</v>
      </c>
    </row>
    <row r="37" spans="1:10" s="20" customFormat="1" ht="15">
      <c r="A37" s="57">
        <v>44767</v>
      </c>
      <c r="B37" s="58" t="s">
        <v>597</v>
      </c>
      <c r="C37" s="57" t="s">
        <v>598</v>
      </c>
      <c r="D37" s="193" t="s">
        <v>599</v>
      </c>
      <c r="E37" s="194"/>
      <c r="F37" s="195"/>
      <c r="G37" s="193" t="s">
        <v>600</v>
      </c>
      <c r="H37" s="195"/>
      <c r="I37" s="66" t="s">
        <v>392</v>
      </c>
      <c r="J37" s="60">
        <v>629.35</v>
      </c>
    </row>
    <row r="38" spans="1:10" s="20" customFormat="1" ht="15">
      <c r="A38" s="57">
        <v>44767</v>
      </c>
      <c r="B38" s="58" t="s">
        <v>423</v>
      </c>
      <c r="C38" s="57" t="s">
        <v>422</v>
      </c>
      <c r="D38" s="193" t="s">
        <v>421</v>
      </c>
      <c r="E38" s="194"/>
      <c r="F38" s="195"/>
      <c r="G38" s="193" t="s">
        <v>601</v>
      </c>
      <c r="H38" s="195"/>
      <c r="I38" s="66" t="s">
        <v>392</v>
      </c>
      <c r="J38" s="60">
        <v>667.72</v>
      </c>
    </row>
    <row r="39" spans="1:10" s="20" customFormat="1" ht="15">
      <c r="A39" s="52" t="s">
        <v>391</v>
      </c>
      <c r="B39" s="196" t="s">
        <v>390</v>
      </c>
      <c r="C39" s="198"/>
      <c r="D39" s="198"/>
      <c r="E39" s="198"/>
      <c r="F39" s="197"/>
      <c r="G39" s="52" t="s">
        <v>389</v>
      </c>
      <c r="H39" s="52" t="s">
        <v>388</v>
      </c>
      <c r="I39" s="52" t="s">
        <v>387</v>
      </c>
      <c r="J39" s="52" t="s">
        <v>386</v>
      </c>
    </row>
    <row r="40" spans="1:10" s="20" customFormat="1" ht="15">
      <c r="A40" s="63">
        <v>0</v>
      </c>
      <c r="B40" s="212" t="s">
        <v>156</v>
      </c>
      <c r="C40" s="213"/>
      <c r="D40" s="213"/>
      <c r="E40" s="213"/>
      <c r="F40" s="214"/>
      <c r="G40" s="54" t="s">
        <v>13</v>
      </c>
      <c r="H40" s="64">
        <f>AVERAGE(J44:J44)</f>
        <v>587.72</v>
      </c>
      <c r="I40" s="64">
        <f>MEDIAN(J44:J44)</f>
        <v>587.72</v>
      </c>
      <c r="J40" s="65">
        <f>MIN(H40:I40)</f>
        <v>587.72</v>
      </c>
    </row>
    <row r="41" spans="1:10" s="20" customFormat="1" ht="15">
      <c r="A41" s="52" t="s">
        <v>402</v>
      </c>
      <c r="B41" s="52" t="s">
        <v>401</v>
      </c>
      <c r="C41" s="52" t="s">
        <v>400</v>
      </c>
      <c r="D41" s="196" t="s">
        <v>398</v>
      </c>
      <c r="E41" s="198"/>
      <c r="F41" s="197"/>
      <c r="G41" s="196" t="s">
        <v>399</v>
      </c>
      <c r="H41" s="197"/>
      <c r="I41" s="52" t="s">
        <v>398</v>
      </c>
      <c r="J41" s="52" t="s">
        <v>397</v>
      </c>
    </row>
    <row r="42" spans="1:10" s="20" customFormat="1" ht="15">
      <c r="A42" s="57">
        <v>44767</v>
      </c>
      <c r="B42" s="58" t="s">
        <v>593</v>
      </c>
      <c r="C42" s="57" t="s">
        <v>594</v>
      </c>
      <c r="D42" s="193" t="s">
        <v>595</v>
      </c>
      <c r="E42" s="194"/>
      <c r="F42" s="195"/>
      <c r="G42" s="193" t="s">
        <v>596</v>
      </c>
      <c r="H42" s="195"/>
      <c r="I42" s="66" t="s">
        <v>392</v>
      </c>
      <c r="J42" s="60">
        <v>390</v>
      </c>
    </row>
    <row r="43" spans="1:10" s="20" customFormat="1" ht="15">
      <c r="A43" s="57">
        <v>44767</v>
      </c>
      <c r="B43" s="58" t="s">
        <v>597</v>
      </c>
      <c r="C43" s="57" t="s">
        <v>598</v>
      </c>
      <c r="D43" s="193" t="s">
        <v>599</v>
      </c>
      <c r="E43" s="194"/>
      <c r="F43" s="195"/>
      <c r="G43" s="193" t="s">
        <v>600</v>
      </c>
      <c r="H43" s="195"/>
      <c r="I43" s="66" t="s">
        <v>392</v>
      </c>
      <c r="J43" s="60">
        <v>629.35</v>
      </c>
    </row>
    <row r="44" spans="1:10" s="20" customFormat="1" ht="15">
      <c r="A44" s="57">
        <v>44767</v>
      </c>
      <c r="B44" s="58" t="s">
        <v>423</v>
      </c>
      <c r="C44" s="57" t="s">
        <v>422</v>
      </c>
      <c r="D44" s="193" t="s">
        <v>421</v>
      </c>
      <c r="E44" s="194"/>
      <c r="F44" s="195"/>
      <c r="G44" s="193" t="s">
        <v>601</v>
      </c>
      <c r="H44" s="195"/>
      <c r="I44" s="66" t="s">
        <v>392</v>
      </c>
      <c r="J44" s="60">
        <v>587.72</v>
      </c>
    </row>
    <row r="45" spans="1:10" s="20" customFormat="1" ht="15">
      <c r="A45" s="52" t="s">
        <v>391</v>
      </c>
      <c r="B45" s="196" t="s">
        <v>390</v>
      </c>
      <c r="C45" s="198"/>
      <c r="D45" s="198"/>
      <c r="E45" s="198"/>
      <c r="F45" s="197"/>
      <c r="G45" s="52" t="s">
        <v>389</v>
      </c>
      <c r="H45" s="52" t="s">
        <v>388</v>
      </c>
      <c r="I45" s="52" t="s">
        <v>387</v>
      </c>
      <c r="J45" s="52" t="s">
        <v>386</v>
      </c>
    </row>
    <row r="46" spans="1:10" s="20" customFormat="1" ht="15">
      <c r="A46" s="63">
        <v>0</v>
      </c>
      <c r="B46" s="199" t="s">
        <v>157</v>
      </c>
      <c r="C46" s="200"/>
      <c r="D46" s="200"/>
      <c r="E46" s="200"/>
      <c r="F46" s="201"/>
      <c r="G46" s="54" t="s">
        <v>13</v>
      </c>
      <c r="H46" s="64">
        <f>AVERAGE(J50:J50)</f>
        <v>587.72</v>
      </c>
      <c r="I46" s="64">
        <f>MEDIAN(J50:J50)</f>
        <v>587.72</v>
      </c>
      <c r="J46" s="65">
        <f>MIN(H46:I46)</f>
        <v>587.72</v>
      </c>
    </row>
    <row r="47" spans="1:10" s="20" customFormat="1" ht="15">
      <c r="A47" s="52" t="s">
        <v>402</v>
      </c>
      <c r="B47" s="52" t="s">
        <v>401</v>
      </c>
      <c r="C47" s="52" t="s">
        <v>400</v>
      </c>
      <c r="D47" s="196" t="s">
        <v>398</v>
      </c>
      <c r="E47" s="198"/>
      <c r="F47" s="197"/>
      <c r="G47" s="196" t="s">
        <v>399</v>
      </c>
      <c r="H47" s="197"/>
      <c r="I47" s="52" t="s">
        <v>398</v>
      </c>
      <c r="J47" s="52" t="s">
        <v>397</v>
      </c>
    </row>
    <row r="48" spans="1:10" s="20" customFormat="1" ht="15">
      <c r="A48" s="57">
        <v>44767</v>
      </c>
      <c r="B48" s="58" t="s">
        <v>593</v>
      </c>
      <c r="C48" s="57" t="s">
        <v>594</v>
      </c>
      <c r="D48" s="193" t="s">
        <v>595</v>
      </c>
      <c r="E48" s="194"/>
      <c r="F48" s="195"/>
      <c r="G48" s="193" t="s">
        <v>596</v>
      </c>
      <c r="H48" s="195"/>
      <c r="I48" s="66" t="s">
        <v>392</v>
      </c>
      <c r="J48" s="67">
        <v>405</v>
      </c>
    </row>
    <row r="49" spans="1:10" s="20" customFormat="1" ht="15">
      <c r="A49" s="57">
        <v>44767</v>
      </c>
      <c r="B49" s="58" t="s">
        <v>597</v>
      </c>
      <c r="C49" s="57" t="s">
        <v>598</v>
      </c>
      <c r="D49" s="193" t="s">
        <v>599</v>
      </c>
      <c r="E49" s="194"/>
      <c r="F49" s="195"/>
      <c r="G49" s="193" t="s">
        <v>600</v>
      </c>
      <c r="H49" s="195"/>
      <c r="I49" s="66" t="s">
        <v>392</v>
      </c>
      <c r="J49" s="67">
        <v>629.35</v>
      </c>
    </row>
    <row r="50" spans="1:10" s="20" customFormat="1" ht="15">
      <c r="A50" s="57">
        <v>44767</v>
      </c>
      <c r="B50" s="58" t="s">
        <v>423</v>
      </c>
      <c r="C50" s="57" t="s">
        <v>422</v>
      </c>
      <c r="D50" s="193" t="s">
        <v>421</v>
      </c>
      <c r="E50" s="194"/>
      <c r="F50" s="195"/>
      <c r="G50" s="193" t="s">
        <v>601</v>
      </c>
      <c r="H50" s="195"/>
      <c r="I50" s="66" t="s">
        <v>392</v>
      </c>
      <c r="J50" s="68">
        <v>587.72</v>
      </c>
    </row>
    <row r="51" spans="1:10" s="20" customFormat="1" ht="15">
      <c r="A51" s="52" t="s">
        <v>391</v>
      </c>
      <c r="B51" s="196" t="s">
        <v>390</v>
      </c>
      <c r="C51" s="198"/>
      <c r="D51" s="198"/>
      <c r="E51" s="198"/>
      <c r="F51" s="197"/>
      <c r="G51" s="52" t="s">
        <v>389</v>
      </c>
      <c r="H51" s="52" t="s">
        <v>388</v>
      </c>
      <c r="I51" s="52" t="s">
        <v>387</v>
      </c>
      <c r="J51" s="52" t="s">
        <v>386</v>
      </c>
    </row>
    <row r="52" spans="1:10" s="20" customFormat="1" ht="15">
      <c r="A52" s="63">
        <v>0</v>
      </c>
      <c r="B52" s="199" t="s">
        <v>633</v>
      </c>
      <c r="C52" s="200"/>
      <c r="D52" s="200"/>
      <c r="E52" s="200"/>
      <c r="F52" s="201"/>
      <c r="G52" s="54" t="s">
        <v>13</v>
      </c>
      <c r="H52" s="64">
        <f>AVERAGE(J54:J56)</f>
        <v>84135.43666666666</v>
      </c>
      <c r="I52" s="64">
        <f>MEDIAN(J54:J56)</f>
        <v>92000</v>
      </c>
      <c r="J52" s="65">
        <f>MIN(H52:I52)</f>
        <v>84135.43666666666</v>
      </c>
    </row>
    <row r="53" spans="1:10" s="20" customFormat="1" ht="15">
      <c r="A53" s="52" t="s">
        <v>402</v>
      </c>
      <c r="B53" s="52" t="s">
        <v>401</v>
      </c>
      <c r="C53" s="52" t="s">
        <v>400</v>
      </c>
      <c r="D53" s="196" t="s">
        <v>398</v>
      </c>
      <c r="E53" s="198"/>
      <c r="F53" s="197"/>
      <c r="G53" s="196" t="s">
        <v>399</v>
      </c>
      <c r="H53" s="197"/>
      <c r="I53" s="52" t="s">
        <v>398</v>
      </c>
      <c r="J53" s="52" t="s">
        <v>397</v>
      </c>
    </row>
    <row r="54" spans="1:10" s="20" customFormat="1" ht="15">
      <c r="A54" s="57">
        <v>44816</v>
      </c>
      <c r="B54" s="58" t="s">
        <v>634</v>
      </c>
      <c r="C54" s="57" t="s">
        <v>637</v>
      </c>
      <c r="D54" s="193" t="s">
        <v>635</v>
      </c>
      <c r="E54" s="194"/>
      <c r="F54" s="195"/>
      <c r="G54" s="193" t="s">
        <v>636</v>
      </c>
      <c r="H54" s="195"/>
      <c r="I54" s="66"/>
      <c r="J54" s="67">
        <v>95050</v>
      </c>
    </row>
    <row r="55" spans="1:10" s="20" customFormat="1" ht="39">
      <c r="A55" s="57">
        <v>44816</v>
      </c>
      <c r="B55" s="110" t="s">
        <v>645</v>
      </c>
      <c r="C55" s="57" t="s">
        <v>646</v>
      </c>
      <c r="D55" s="193"/>
      <c r="E55" s="194"/>
      <c r="F55" s="195"/>
      <c r="G55" s="193" t="s">
        <v>647</v>
      </c>
      <c r="H55" s="195"/>
      <c r="I55" s="66"/>
      <c r="J55" s="67">
        <v>65356.31</v>
      </c>
    </row>
    <row r="56" spans="1:10" s="20" customFormat="1" ht="15">
      <c r="A56" s="57">
        <v>44869</v>
      </c>
      <c r="B56" s="58" t="s">
        <v>822</v>
      </c>
      <c r="C56" s="57" t="s">
        <v>823</v>
      </c>
      <c r="D56" s="193"/>
      <c r="E56" s="194"/>
      <c r="F56" s="195"/>
      <c r="G56" s="193" t="s">
        <v>824</v>
      </c>
      <c r="H56" s="195"/>
      <c r="I56" s="66"/>
      <c r="J56" s="68">
        <v>92000</v>
      </c>
    </row>
    <row r="57" spans="1:10" s="20" customFormat="1" ht="15">
      <c r="A57" s="52" t="s">
        <v>391</v>
      </c>
      <c r="B57" s="196" t="s">
        <v>390</v>
      </c>
      <c r="C57" s="198"/>
      <c r="D57" s="198"/>
      <c r="E57" s="198"/>
      <c r="F57" s="197"/>
      <c r="G57" s="52" t="s">
        <v>389</v>
      </c>
      <c r="H57" s="52" t="s">
        <v>388</v>
      </c>
      <c r="I57" s="52" t="s">
        <v>387</v>
      </c>
      <c r="J57" s="52" t="s">
        <v>386</v>
      </c>
    </row>
    <row r="58" spans="1:10" s="20" customFormat="1" ht="15">
      <c r="A58" s="63">
        <v>0</v>
      </c>
      <c r="B58" s="199" t="s">
        <v>632</v>
      </c>
      <c r="C58" s="200"/>
      <c r="D58" s="200"/>
      <c r="E58" s="200"/>
      <c r="F58" s="201"/>
      <c r="G58" s="54" t="s">
        <v>13</v>
      </c>
      <c r="H58" s="64">
        <f>AVERAGE(J60:J62)</f>
        <v>266401</v>
      </c>
      <c r="I58" s="64">
        <f>MEDIAN(J60:J62)</f>
        <v>252203</v>
      </c>
      <c r="J58" s="65">
        <f>MIN(H58:I58)</f>
        <v>252203</v>
      </c>
    </row>
    <row r="59" spans="1:10" s="20" customFormat="1" ht="15">
      <c r="A59" s="52" t="s">
        <v>402</v>
      </c>
      <c r="B59" s="52" t="s">
        <v>401</v>
      </c>
      <c r="C59" s="52" t="s">
        <v>400</v>
      </c>
      <c r="D59" s="196" t="s">
        <v>398</v>
      </c>
      <c r="E59" s="198"/>
      <c r="F59" s="197"/>
      <c r="G59" s="196" t="s">
        <v>399</v>
      </c>
      <c r="H59" s="197"/>
      <c r="I59" s="52" t="s">
        <v>398</v>
      </c>
      <c r="J59" s="52" t="s">
        <v>397</v>
      </c>
    </row>
    <row r="60" spans="1:10" s="20" customFormat="1" ht="15">
      <c r="A60" s="57">
        <v>44816</v>
      </c>
      <c r="B60" s="58" t="s">
        <v>634</v>
      </c>
      <c r="C60" s="57" t="s">
        <v>637</v>
      </c>
      <c r="D60" s="193" t="s">
        <v>635</v>
      </c>
      <c r="E60" s="194"/>
      <c r="F60" s="195"/>
      <c r="G60" s="193" t="s">
        <v>636</v>
      </c>
      <c r="H60" s="195"/>
      <c r="I60" s="61"/>
      <c r="J60" s="60">
        <v>382000</v>
      </c>
    </row>
    <row r="61" spans="1:10" s="20" customFormat="1" ht="39">
      <c r="A61" s="57">
        <v>44816</v>
      </c>
      <c r="B61" s="110" t="s">
        <v>645</v>
      </c>
      <c r="C61" s="57" t="s">
        <v>646</v>
      </c>
      <c r="D61" s="193"/>
      <c r="E61" s="194"/>
      <c r="F61" s="195"/>
      <c r="G61" s="193" t="s">
        <v>647</v>
      </c>
      <c r="H61" s="195"/>
      <c r="I61" s="66"/>
      <c r="J61" s="60">
        <v>252203</v>
      </c>
    </row>
    <row r="62" spans="1:10" s="20" customFormat="1" ht="15">
      <c r="A62" s="57">
        <v>44869</v>
      </c>
      <c r="B62" s="58" t="s">
        <v>822</v>
      </c>
      <c r="C62" s="57" t="s">
        <v>823</v>
      </c>
      <c r="D62" s="193"/>
      <c r="E62" s="194"/>
      <c r="F62" s="195"/>
      <c r="G62" s="193" t="s">
        <v>824</v>
      </c>
      <c r="H62" s="195"/>
      <c r="I62" s="61"/>
      <c r="J62" s="60">
        <v>165000</v>
      </c>
    </row>
    <row r="63" spans="1:10" s="20" customFormat="1" ht="15">
      <c r="A63" s="52" t="s">
        <v>391</v>
      </c>
      <c r="B63" s="196" t="s">
        <v>390</v>
      </c>
      <c r="C63" s="198"/>
      <c r="D63" s="198"/>
      <c r="E63" s="198"/>
      <c r="F63" s="197"/>
      <c r="G63" s="52" t="s">
        <v>389</v>
      </c>
      <c r="H63" s="52" t="s">
        <v>388</v>
      </c>
      <c r="I63" s="52" t="s">
        <v>387</v>
      </c>
      <c r="J63" s="52" t="s">
        <v>386</v>
      </c>
    </row>
    <row r="64" spans="1:10" ht="15">
      <c r="A64" s="53">
        <v>0</v>
      </c>
      <c r="B64" s="199" t="s">
        <v>68</v>
      </c>
      <c r="C64" s="200"/>
      <c r="D64" s="200"/>
      <c r="E64" s="200"/>
      <c r="F64" s="201"/>
      <c r="G64" s="54" t="s">
        <v>13</v>
      </c>
      <c r="H64" s="64">
        <f>AVERAGE(J66:J68)</f>
        <v>1877.9066666666668</v>
      </c>
      <c r="I64" s="64">
        <f>MEDIAN(J66:J68)</f>
        <v>1942.3</v>
      </c>
      <c r="J64" s="65">
        <f>MIN(H64:I64)</f>
        <v>1877.9066666666668</v>
      </c>
    </row>
    <row r="65" spans="1:10" ht="15">
      <c r="A65" s="52" t="s">
        <v>402</v>
      </c>
      <c r="B65" s="52" t="s">
        <v>401</v>
      </c>
      <c r="C65" s="52" t="s">
        <v>400</v>
      </c>
      <c r="D65" s="196" t="s">
        <v>398</v>
      </c>
      <c r="E65" s="198"/>
      <c r="F65" s="197"/>
      <c r="G65" s="196" t="s">
        <v>399</v>
      </c>
      <c r="H65" s="197"/>
      <c r="I65" s="52" t="s">
        <v>398</v>
      </c>
      <c r="J65" s="52" t="s">
        <v>397</v>
      </c>
    </row>
    <row r="66" spans="1:10" s="20" customFormat="1" ht="15">
      <c r="A66" s="57">
        <v>44767</v>
      </c>
      <c r="B66" s="58" t="s">
        <v>593</v>
      </c>
      <c r="C66" s="57" t="s">
        <v>594</v>
      </c>
      <c r="D66" s="193" t="s">
        <v>595</v>
      </c>
      <c r="E66" s="194"/>
      <c r="F66" s="195"/>
      <c r="G66" s="193" t="s">
        <v>596</v>
      </c>
      <c r="H66" s="195"/>
      <c r="I66" s="66" t="s">
        <v>392</v>
      </c>
      <c r="J66" s="60">
        <v>2090</v>
      </c>
    </row>
    <row r="67" spans="1:10" s="20" customFormat="1" ht="15">
      <c r="A67" s="57">
        <v>44767</v>
      </c>
      <c r="B67" s="58" t="s">
        <v>626</v>
      </c>
      <c r="C67" s="57" t="s">
        <v>598</v>
      </c>
      <c r="D67" s="193" t="s">
        <v>599</v>
      </c>
      <c r="E67" s="194"/>
      <c r="F67" s="195"/>
      <c r="G67" s="193" t="s">
        <v>600</v>
      </c>
      <c r="H67" s="195"/>
      <c r="I67" s="66" t="s">
        <v>392</v>
      </c>
      <c r="J67" s="60">
        <v>1601.42</v>
      </c>
    </row>
    <row r="68" spans="1:10" ht="15">
      <c r="A68" s="57">
        <v>44767</v>
      </c>
      <c r="B68" s="58" t="s">
        <v>629</v>
      </c>
      <c r="C68" s="57" t="s">
        <v>826</v>
      </c>
      <c r="D68" s="193" t="s">
        <v>630</v>
      </c>
      <c r="E68" s="194"/>
      <c r="F68" s="195"/>
      <c r="G68" s="193" t="s">
        <v>631</v>
      </c>
      <c r="H68" s="195"/>
      <c r="I68" s="66" t="s">
        <v>392</v>
      </c>
      <c r="J68" s="60">
        <v>1942.3</v>
      </c>
    </row>
    <row r="69" spans="1:10" ht="15">
      <c r="A69" s="52" t="s">
        <v>391</v>
      </c>
      <c r="B69" s="196" t="s">
        <v>390</v>
      </c>
      <c r="C69" s="198"/>
      <c r="D69" s="198"/>
      <c r="E69" s="198"/>
      <c r="F69" s="197"/>
      <c r="G69" s="52" t="s">
        <v>389</v>
      </c>
      <c r="H69" s="52" t="s">
        <v>388</v>
      </c>
      <c r="I69" s="52" t="s">
        <v>387</v>
      </c>
      <c r="J69" s="52" t="s">
        <v>386</v>
      </c>
    </row>
    <row r="70" spans="1:10" ht="15">
      <c r="A70" s="53">
        <v>0</v>
      </c>
      <c r="B70" s="221" t="s">
        <v>67</v>
      </c>
      <c r="C70" s="222"/>
      <c r="D70" s="222"/>
      <c r="E70" s="222"/>
      <c r="F70" s="223"/>
      <c r="G70" s="54" t="s">
        <v>13</v>
      </c>
      <c r="H70" s="64">
        <f>AVERAGE(J72:J74)</f>
        <v>2136.6666666666665</v>
      </c>
      <c r="I70" s="64">
        <f>MEDIAN(J72:J74)</f>
        <v>1997</v>
      </c>
      <c r="J70" s="65">
        <f>MIN(H70:I70)</f>
        <v>1997</v>
      </c>
    </row>
    <row r="71" spans="1:10" ht="15">
      <c r="A71" s="52" t="s">
        <v>402</v>
      </c>
      <c r="B71" s="52" t="s">
        <v>401</v>
      </c>
      <c r="C71" s="52" t="s">
        <v>400</v>
      </c>
      <c r="D71" s="196" t="s">
        <v>398</v>
      </c>
      <c r="E71" s="198"/>
      <c r="F71" s="197"/>
      <c r="G71" s="196" t="s">
        <v>399</v>
      </c>
      <c r="H71" s="197"/>
      <c r="I71" s="52" t="s">
        <v>398</v>
      </c>
      <c r="J71" s="52" t="s">
        <v>397</v>
      </c>
    </row>
    <row r="72" spans="1:10" s="20" customFormat="1" ht="15">
      <c r="A72" s="57">
        <v>44837</v>
      </c>
      <c r="B72" s="58" t="s">
        <v>629</v>
      </c>
      <c r="C72" s="57" t="s">
        <v>826</v>
      </c>
      <c r="D72" s="193" t="s">
        <v>630</v>
      </c>
      <c r="E72" s="194"/>
      <c r="F72" s="195"/>
      <c r="G72" s="193" t="s">
        <v>631</v>
      </c>
      <c r="H72" s="195"/>
      <c r="I72" s="66" t="s">
        <v>392</v>
      </c>
      <c r="J72" s="60">
        <v>1973</v>
      </c>
    </row>
    <row r="73" spans="1:10" ht="15">
      <c r="A73" s="57">
        <v>44838</v>
      </c>
      <c r="B73" s="58" t="s">
        <v>827</v>
      </c>
      <c r="C73" s="57" t="s">
        <v>828</v>
      </c>
      <c r="D73" s="193" t="s">
        <v>829</v>
      </c>
      <c r="E73" s="194"/>
      <c r="F73" s="195"/>
      <c r="G73" s="193" t="s">
        <v>830</v>
      </c>
      <c r="H73" s="195"/>
      <c r="I73" s="66" t="s">
        <v>392</v>
      </c>
      <c r="J73" s="60">
        <v>2440</v>
      </c>
    </row>
    <row r="74" spans="1:10" ht="15">
      <c r="A74" s="57">
        <v>44834</v>
      </c>
      <c r="B74" s="58" t="s">
        <v>831</v>
      </c>
      <c r="C74" s="57" t="s">
        <v>832</v>
      </c>
      <c r="D74" s="193" t="s">
        <v>833</v>
      </c>
      <c r="E74" s="194"/>
      <c r="F74" s="195"/>
      <c r="G74" s="193" t="s">
        <v>834</v>
      </c>
      <c r="H74" s="195"/>
      <c r="I74" s="66" t="s">
        <v>392</v>
      </c>
      <c r="J74" s="60">
        <v>1997</v>
      </c>
    </row>
    <row r="75" spans="1:10" ht="15">
      <c r="A75" s="52" t="s">
        <v>391</v>
      </c>
      <c r="B75" s="196" t="s">
        <v>390</v>
      </c>
      <c r="C75" s="198"/>
      <c r="D75" s="198"/>
      <c r="E75" s="198"/>
      <c r="F75" s="197"/>
      <c r="G75" s="52" t="s">
        <v>389</v>
      </c>
      <c r="H75" s="52" t="s">
        <v>388</v>
      </c>
      <c r="I75" s="52" t="s">
        <v>387</v>
      </c>
      <c r="J75" s="52" t="s">
        <v>386</v>
      </c>
    </row>
    <row r="76" spans="1:10" ht="15">
      <c r="A76" s="53">
        <v>0</v>
      </c>
      <c r="B76" s="221" t="s">
        <v>66</v>
      </c>
      <c r="C76" s="222"/>
      <c r="D76" s="222"/>
      <c r="E76" s="222"/>
      <c r="F76" s="223"/>
      <c r="G76" s="54" t="s">
        <v>13</v>
      </c>
      <c r="H76" s="64">
        <f>AVERAGE(J78:J80)</f>
        <v>281.3333333333333</v>
      </c>
      <c r="I76" s="64">
        <f>MEDIAN(J78:J80)</f>
        <v>232</v>
      </c>
      <c r="J76" s="65">
        <f>MIN(H76:I76)</f>
        <v>232</v>
      </c>
    </row>
    <row r="77" spans="1:10" ht="15">
      <c r="A77" s="52" t="s">
        <v>402</v>
      </c>
      <c r="B77" s="52" t="s">
        <v>401</v>
      </c>
      <c r="C77" s="52" t="s">
        <v>400</v>
      </c>
      <c r="D77" s="196" t="s">
        <v>398</v>
      </c>
      <c r="E77" s="198"/>
      <c r="F77" s="197"/>
      <c r="G77" s="196" t="s">
        <v>399</v>
      </c>
      <c r="H77" s="197"/>
      <c r="I77" s="52" t="s">
        <v>398</v>
      </c>
      <c r="J77" s="52" t="s">
        <v>397</v>
      </c>
    </row>
    <row r="78" spans="1:10" s="20" customFormat="1" ht="15">
      <c r="A78" s="57">
        <v>44837</v>
      </c>
      <c r="B78" s="58" t="s">
        <v>629</v>
      </c>
      <c r="C78" s="57" t="s">
        <v>826</v>
      </c>
      <c r="D78" s="193" t="s">
        <v>630</v>
      </c>
      <c r="E78" s="194"/>
      <c r="F78" s="195"/>
      <c r="G78" s="193" t="s">
        <v>631</v>
      </c>
      <c r="H78" s="195"/>
      <c r="I78" s="66" t="s">
        <v>392</v>
      </c>
      <c r="J78" s="60">
        <v>383</v>
      </c>
    </row>
    <row r="79" spans="1:10" ht="15">
      <c r="A79" s="57">
        <v>44838</v>
      </c>
      <c r="B79" s="58" t="s">
        <v>827</v>
      </c>
      <c r="C79" s="57" t="s">
        <v>828</v>
      </c>
      <c r="D79" s="193" t="s">
        <v>829</v>
      </c>
      <c r="E79" s="194"/>
      <c r="F79" s="195"/>
      <c r="G79" s="193" t="s">
        <v>830</v>
      </c>
      <c r="H79" s="195"/>
      <c r="I79" s="66" t="s">
        <v>392</v>
      </c>
      <c r="J79" s="60">
        <v>229</v>
      </c>
    </row>
    <row r="80" spans="1:10" ht="15">
      <c r="A80" s="57">
        <v>44834</v>
      </c>
      <c r="B80" s="58" t="s">
        <v>831</v>
      </c>
      <c r="C80" s="57" t="s">
        <v>832</v>
      </c>
      <c r="D80" s="193" t="s">
        <v>833</v>
      </c>
      <c r="E80" s="194"/>
      <c r="F80" s="195"/>
      <c r="G80" s="193" t="s">
        <v>834</v>
      </c>
      <c r="H80" s="195"/>
      <c r="I80" s="66" t="s">
        <v>392</v>
      </c>
      <c r="J80" s="60">
        <v>232</v>
      </c>
    </row>
    <row r="81" spans="1:10" ht="15">
      <c r="A81" s="52" t="s">
        <v>391</v>
      </c>
      <c r="B81" s="196" t="s">
        <v>390</v>
      </c>
      <c r="C81" s="198"/>
      <c r="D81" s="198"/>
      <c r="E81" s="198"/>
      <c r="F81" s="197"/>
      <c r="G81" s="52" t="s">
        <v>389</v>
      </c>
      <c r="H81" s="52" t="s">
        <v>388</v>
      </c>
      <c r="I81" s="52" t="s">
        <v>387</v>
      </c>
      <c r="J81" s="52" t="s">
        <v>386</v>
      </c>
    </row>
    <row r="82" spans="1:10" ht="15">
      <c r="A82" s="53">
        <v>0</v>
      </c>
      <c r="B82" s="221" t="s">
        <v>935</v>
      </c>
      <c r="C82" s="222"/>
      <c r="D82" s="222"/>
      <c r="E82" s="222"/>
      <c r="F82" s="223"/>
      <c r="G82" s="54" t="s">
        <v>13</v>
      </c>
      <c r="H82" s="64">
        <f>AVERAGE(J83:J85)</f>
        <v>375.6666666666667</v>
      </c>
      <c r="I82" s="64">
        <f>MEDIAN(J83:J85)</f>
        <v>316</v>
      </c>
      <c r="J82" s="65">
        <f>MIN(H82:I82)</f>
        <v>316</v>
      </c>
    </row>
    <row r="83" spans="1:10" s="20" customFormat="1" ht="15">
      <c r="A83" s="57">
        <v>44837</v>
      </c>
      <c r="B83" s="58" t="s">
        <v>629</v>
      </c>
      <c r="C83" s="57" t="s">
        <v>826</v>
      </c>
      <c r="D83" s="193" t="s">
        <v>630</v>
      </c>
      <c r="E83" s="194"/>
      <c r="F83" s="195"/>
      <c r="G83" s="193" t="s">
        <v>631</v>
      </c>
      <c r="H83" s="195"/>
      <c r="I83" s="66" t="s">
        <v>392</v>
      </c>
      <c r="J83" s="60">
        <f>153+163</f>
        <v>316</v>
      </c>
    </row>
    <row r="84" spans="1:10" ht="15">
      <c r="A84" s="57">
        <v>44838</v>
      </c>
      <c r="B84" s="58" t="s">
        <v>827</v>
      </c>
      <c r="C84" s="57" t="s">
        <v>828</v>
      </c>
      <c r="D84" s="193" t="s">
        <v>829</v>
      </c>
      <c r="E84" s="194"/>
      <c r="F84" s="195"/>
      <c r="G84" s="193" t="s">
        <v>830</v>
      </c>
      <c r="H84" s="195"/>
      <c r="I84" s="66" t="s">
        <v>392</v>
      </c>
      <c r="J84" s="60">
        <f>320+259</f>
        <v>579</v>
      </c>
    </row>
    <row r="85" spans="1:10" ht="15">
      <c r="A85" s="57">
        <v>44834</v>
      </c>
      <c r="B85" s="58" t="s">
        <v>831</v>
      </c>
      <c r="C85" s="57" t="s">
        <v>832</v>
      </c>
      <c r="D85" s="193" t="s">
        <v>833</v>
      </c>
      <c r="E85" s="194"/>
      <c r="F85" s="195"/>
      <c r="G85" s="193" t="s">
        <v>834</v>
      </c>
      <c r="H85" s="195"/>
      <c r="I85" s="66" t="s">
        <v>392</v>
      </c>
      <c r="J85" s="60">
        <v>232</v>
      </c>
    </row>
    <row r="86" spans="1:10" ht="15" hidden="1">
      <c r="A86" s="52" t="s">
        <v>402</v>
      </c>
      <c r="B86" s="52" t="s">
        <v>401</v>
      </c>
      <c r="C86" s="52" t="s">
        <v>400</v>
      </c>
      <c r="D86" s="205" t="s">
        <v>398</v>
      </c>
      <c r="E86" s="205"/>
      <c r="F86" s="205"/>
      <c r="G86" s="205" t="s">
        <v>399</v>
      </c>
      <c r="H86" s="205"/>
      <c r="I86" s="52" t="s">
        <v>398</v>
      </c>
      <c r="J86" s="52" t="s">
        <v>397</v>
      </c>
    </row>
    <row r="87" spans="1:10" ht="15" hidden="1">
      <c r="A87" s="52" t="s">
        <v>391</v>
      </c>
      <c r="B87" s="196" t="s">
        <v>390</v>
      </c>
      <c r="C87" s="198"/>
      <c r="D87" s="198"/>
      <c r="E87" s="198"/>
      <c r="F87" s="197"/>
      <c r="G87" s="52" t="s">
        <v>389</v>
      </c>
      <c r="H87" s="52" t="s">
        <v>388</v>
      </c>
      <c r="I87" s="52" t="s">
        <v>387</v>
      </c>
      <c r="J87" s="52" t="s">
        <v>386</v>
      </c>
    </row>
    <row r="88" spans="1:10" ht="15" hidden="1">
      <c r="A88" s="53"/>
      <c r="B88" s="221"/>
      <c r="C88" s="222"/>
      <c r="D88" s="222"/>
      <c r="E88" s="222"/>
      <c r="F88" s="223"/>
      <c r="G88" s="54"/>
      <c r="H88" s="64"/>
      <c r="I88" s="64"/>
      <c r="J88" s="65"/>
    </row>
    <row r="89" spans="1:10" s="20" customFormat="1" ht="15" hidden="1">
      <c r="A89" s="57"/>
      <c r="B89" s="58"/>
      <c r="C89" s="58"/>
      <c r="D89" s="209"/>
      <c r="E89" s="209"/>
      <c r="F89" s="209"/>
      <c r="G89" s="209"/>
      <c r="H89" s="209"/>
      <c r="I89" s="62"/>
      <c r="J89" s="60"/>
    </row>
    <row r="90" spans="1:10" s="20" customFormat="1" ht="15" hidden="1">
      <c r="A90" s="57"/>
      <c r="B90" s="57"/>
      <c r="C90" s="57"/>
      <c r="D90" s="192"/>
      <c r="E90" s="192"/>
      <c r="F90" s="192"/>
      <c r="G90" s="192"/>
      <c r="H90" s="192"/>
      <c r="I90" s="61"/>
      <c r="J90" s="60"/>
    </row>
    <row r="91" spans="1:10" s="20" customFormat="1" ht="15" hidden="1">
      <c r="A91" s="57"/>
      <c r="B91" s="57"/>
      <c r="C91" s="57"/>
      <c r="D91" s="192"/>
      <c r="E91" s="192"/>
      <c r="F91" s="192"/>
      <c r="G91" s="192"/>
      <c r="H91" s="192"/>
      <c r="I91" s="61"/>
      <c r="J91" s="60"/>
    </row>
    <row r="92" spans="1:10" ht="15">
      <c r="A92" s="52" t="s">
        <v>391</v>
      </c>
      <c r="B92" s="196" t="s">
        <v>390</v>
      </c>
      <c r="C92" s="198"/>
      <c r="D92" s="198"/>
      <c r="E92" s="198"/>
      <c r="F92" s="197"/>
      <c r="G92" s="52" t="s">
        <v>389</v>
      </c>
      <c r="H92" s="52" t="s">
        <v>388</v>
      </c>
      <c r="I92" s="52" t="s">
        <v>387</v>
      </c>
      <c r="J92" s="52" t="s">
        <v>386</v>
      </c>
    </row>
    <row r="93" spans="1:10" s="21" customFormat="1" ht="15">
      <c r="A93" s="70">
        <v>0</v>
      </c>
      <c r="B93" s="218" t="s">
        <v>45</v>
      </c>
      <c r="C93" s="219"/>
      <c r="D93" s="219"/>
      <c r="E93" s="219"/>
      <c r="F93" s="220"/>
      <c r="G93" s="71" t="s">
        <v>13</v>
      </c>
      <c r="H93" s="72">
        <f>AVERAGE(J95:J95)</f>
        <v>600.99</v>
      </c>
      <c r="I93" s="72">
        <f>MEDIAN(J95:J95)</f>
        <v>600.99</v>
      </c>
      <c r="J93" s="73">
        <f>MIN(H93:I93)</f>
        <v>600.99</v>
      </c>
    </row>
    <row r="94" spans="1:10" ht="15">
      <c r="A94" s="52" t="s">
        <v>402</v>
      </c>
      <c r="B94" s="52" t="s">
        <v>401</v>
      </c>
      <c r="C94" s="52" t="s">
        <v>400</v>
      </c>
      <c r="D94" s="205" t="s">
        <v>398</v>
      </c>
      <c r="E94" s="205"/>
      <c r="F94" s="205"/>
      <c r="G94" s="205" t="s">
        <v>399</v>
      </c>
      <c r="H94" s="205"/>
      <c r="I94" s="52" t="s">
        <v>398</v>
      </c>
      <c r="J94" s="52" t="s">
        <v>397</v>
      </c>
    </row>
    <row r="95" spans="1:10" ht="15">
      <c r="A95" s="57">
        <v>44691</v>
      </c>
      <c r="B95" s="57" t="s">
        <v>410</v>
      </c>
      <c r="C95" s="57" t="s">
        <v>409</v>
      </c>
      <c r="D95" s="192" t="s">
        <v>408</v>
      </c>
      <c r="E95" s="192"/>
      <c r="F95" s="192"/>
      <c r="G95" s="192" t="s">
        <v>407</v>
      </c>
      <c r="H95" s="192"/>
      <c r="I95" s="51" t="s">
        <v>420</v>
      </c>
      <c r="J95" s="60">
        <v>600.99</v>
      </c>
    </row>
    <row r="96" spans="1:10" ht="15">
      <c r="A96" s="52" t="s">
        <v>391</v>
      </c>
      <c r="B96" s="196" t="s">
        <v>390</v>
      </c>
      <c r="C96" s="198"/>
      <c r="D96" s="198"/>
      <c r="E96" s="198"/>
      <c r="F96" s="197"/>
      <c r="G96" s="52" t="s">
        <v>389</v>
      </c>
      <c r="H96" s="52" t="s">
        <v>388</v>
      </c>
      <c r="I96" s="52" t="s">
        <v>387</v>
      </c>
      <c r="J96" s="52" t="s">
        <v>386</v>
      </c>
    </row>
    <row r="97" spans="1:10" s="21" customFormat="1" ht="15">
      <c r="A97" s="70">
        <v>0</v>
      </c>
      <c r="B97" s="218" t="s">
        <v>44</v>
      </c>
      <c r="C97" s="219"/>
      <c r="D97" s="219"/>
      <c r="E97" s="219"/>
      <c r="F97" s="220"/>
      <c r="G97" s="71" t="s">
        <v>13</v>
      </c>
      <c r="H97" s="72">
        <f>AVERAGE(J99:J99)</f>
        <v>611.79</v>
      </c>
      <c r="I97" s="72">
        <f>MEDIAN(J99:J99)</f>
        <v>611.79</v>
      </c>
      <c r="J97" s="73">
        <f>MIN(H97:I97)</f>
        <v>611.79</v>
      </c>
    </row>
    <row r="98" spans="1:10" ht="15">
      <c r="A98" s="52" t="s">
        <v>402</v>
      </c>
      <c r="B98" s="52" t="s">
        <v>401</v>
      </c>
      <c r="C98" s="52" t="s">
        <v>400</v>
      </c>
      <c r="D98" s="205" t="s">
        <v>398</v>
      </c>
      <c r="E98" s="205"/>
      <c r="F98" s="205"/>
      <c r="G98" s="205" t="s">
        <v>399</v>
      </c>
      <c r="H98" s="205"/>
      <c r="I98" s="52" t="s">
        <v>398</v>
      </c>
      <c r="J98" s="52" t="s">
        <v>397</v>
      </c>
    </row>
    <row r="99" spans="1:10" ht="15">
      <c r="A99" s="57">
        <v>44691</v>
      </c>
      <c r="B99" s="58" t="s">
        <v>419</v>
      </c>
      <c r="C99" s="58" t="s">
        <v>418</v>
      </c>
      <c r="D99" s="209" t="s">
        <v>417</v>
      </c>
      <c r="E99" s="209"/>
      <c r="F99" s="209"/>
      <c r="G99" s="209" t="s">
        <v>416</v>
      </c>
      <c r="H99" s="209"/>
      <c r="I99" s="51" t="s">
        <v>415</v>
      </c>
      <c r="J99" s="60">
        <v>611.79</v>
      </c>
    </row>
    <row r="100" spans="1:10" ht="15">
      <c r="A100" s="53">
        <v>0</v>
      </c>
      <c r="B100" s="202" t="s">
        <v>23</v>
      </c>
      <c r="C100" s="203"/>
      <c r="D100" s="203"/>
      <c r="E100" s="203"/>
      <c r="F100" s="204"/>
      <c r="G100" s="54" t="s">
        <v>13</v>
      </c>
      <c r="H100" s="55">
        <f>AVERAGE(J102:J104)</f>
        <v>2993799.7775839698</v>
      </c>
      <c r="I100" s="55">
        <f>MEDIAN(J102:J104)</f>
        <v>2946173.527779993</v>
      </c>
      <c r="J100" s="56">
        <f>MAX(H100:I100)</f>
        <v>2993799.7775839698</v>
      </c>
    </row>
    <row r="101" spans="1:10" ht="15">
      <c r="A101" s="52" t="s">
        <v>402</v>
      </c>
      <c r="B101" s="52" t="s">
        <v>401</v>
      </c>
      <c r="C101" s="52" t="s">
        <v>400</v>
      </c>
      <c r="D101" s="205" t="s">
        <v>398</v>
      </c>
      <c r="E101" s="205"/>
      <c r="F101" s="205"/>
      <c r="G101" s="205" t="s">
        <v>399</v>
      </c>
      <c r="H101" s="205"/>
      <c r="I101" s="52" t="s">
        <v>398</v>
      </c>
      <c r="J101" s="52" t="s">
        <v>397</v>
      </c>
    </row>
    <row r="102" spans="1:10" ht="15">
      <c r="A102" s="57">
        <v>44691</v>
      </c>
      <c r="B102" s="58" t="s">
        <v>987</v>
      </c>
      <c r="C102" s="215" t="s">
        <v>403</v>
      </c>
      <c r="D102" s="216"/>
      <c r="E102" s="216"/>
      <c r="F102" s="216"/>
      <c r="G102" s="216"/>
      <c r="H102" s="216"/>
      <c r="I102" s="217"/>
      <c r="J102" s="60">
        <v>2540107.2192256697</v>
      </c>
    </row>
    <row r="103" spans="1:10" ht="15">
      <c r="A103" s="57">
        <v>44691</v>
      </c>
      <c r="B103" s="57" t="s">
        <v>405</v>
      </c>
      <c r="C103" s="215" t="s">
        <v>403</v>
      </c>
      <c r="D103" s="216"/>
      <c r="E103" s="216"/>
      <c r="F103" s="216"/>
      <c r="G103" s="216"/>
      <c r="H103" s="216"/>
      <c r="I103" s="217"/>
      <c r="J103" s="60">
        <v>2946173.527779993</v>
      </c>
    </row>
    <row r="104" spans="1:10" ht="15">
      <c r="A104" s="57">
        <v>44691</v>
      </c>
      <c r="B104" s="57" t="s">
        <v>404</v>
      </c>
      <c r="C104" s="215" t="s">
        <v>403</v>
      </c>
      <c r="D104" s="216"/>
      <c r="E104" s="216"/>
      <c r="F104" s="216"/>
      <c r="G104" s="216"/>
      <c r="H104" s="216"/>
      <c r="I104" s="217"/>
      <c r="J104" s="60">
        <v>3495118.5857462464</v>
      </c>
    </row>
    <row r="105" spans="1:10" ht="15">
      <c r="A105" s="52" t="s">
        <v>391</v>
      </c>
      <c r="B105" s="196" t="s">
        <v>390</v>
      </c>
      <c r="C105" s="198"/>
      <c r="D105" s="198"/>
      <c r="E105" s="198"/>
      <c r="F105" s="197"/>
      <c r="G105" s="52" t="s">
        <v>389</v>
      </c>
      <c r="H105" s="52" t="s">
        <v>388</v>
      </c>
      <c r="I105" s="52" t="s">
        <v>387</v>
      </c>
      <c r="J105" s="52" t="s">
        <v>386</v>
      </c>
    </row>
    <row r="106" spans="1:10" ht="15">
      <c r="A106" s="70">
        <v>0</v>
      </c>
      <c r="B106" s="212" t="s">
        <v>17</v>
      </c>
      <c r="C106" s="213"/>
      <c r="D106" s="213"/>
      <c r="E106" s="213"/>
      <c r="F106" s="214"/>
      <c r="G106" s="71" t="s">
        <v>13</v>
      </c>
      <c r="H106" s="72">
        <f>AVERAGE(J108:J108)</f>
        <v>113500</v>
      </c>
      <c r="I106" s="72">
        <f>MEDIAN(J108:J108)</f>
        <v>113500</v>
      </c>
      <c r="J106" s="73">
        <f>MIN(H106:I106)</f>
        <v>113500</v>
      </c>
    </row>
    <row r="107" spans="1:10" ht="15">
      <c r="A107" s="52" t="s">
        <v>402</v>
      </c>
      <c r="B107" s="52" t="s">
        <v>401</v>
      </c>
      <c r="C107" s="52" t="s">
        <v>400</v>
      </c>
      <c r="D107" s="205" t="s">
        <v>398</v>
      </c>
      <c r="E107" s="205"/>
      <c r="F107" s="205"/>
      <c r="G107" s="205" t="s">
        <v>399</v>
      </c>
      <c r="H107" s="205"/>
      <c r="I107" s="52" t="s">
        <v>398</v>
      </c>
      <c r="J107" s="52" t="s">
        <v>397</v>
      </c>
    </row>
    <row r="108" spans="1:10" ht="15">
      <c r="A108" s="57">
        <v>44691</v>
      </c>
      <c r="B108" s="58" t="s">
        <v>396</v>
      </c>
      <c r="C108" s="58" t="s">
        <v>395</v>
      </c>
      <c r="D108" s="211" t="s">
        <v>394</v>
      </c>
      <c r="E108" s="211"/>
      <c r="F108" s="211"/>
      <c r="G108" s="209" t="s">
        <v>393</v>
      </c>
      <c r="H108" s="209"/>
      <c r="I108" s="74" t="s">
        <v>392</v>
      </c>
      <c r="J108" s="60">
        <v>113500</v>
      </c>
    </row>
    <row r="109" spans="1:10" ht="15">
      <c r="A109" s="52" t="s">
        <v>391</v>
      </c>
      <c r="B109" s="196" t="s">
        <v>390</v>
      </c>
      <c r="C109" s="198"/>
      <c r="D109" s="198"/>
      <c r="E109" s="198"/>
      <c r="F109" s="197"/>
      <c r="G109" s="52" t="s">
        <v>389</v>
      </c>
      <c r="H109" s="52" t="s">
        <v>388</v>
      </c>
      <c r="I109" s="52" t="s">
        <v>387</v>
      </c>
      <c r="J109" s="52" t="s">
        <v>386</v>
      </c>
    </row>
    <row r="110" spans="1:10" s="20" customFormat="1" ht="15">
      <c r="A110" s="75">
        <v>0</v>
      </c>
      <c r="B110" s="212" t="s">
        <v>14</v>
      </c>
      <c r="C110" s="213"/>
      <c r="D110" s="213"/>
      <c r="E110" s="213"/>
      <c r="F110" s="214"/>
      <c r="G110" s="71" t="s">
        <v>13</v>
      </c>
      <c r="H110" s="76">
        <f>AVERAGE(J112:J112)</f>
        <v>355949.6</v>
      </c>
      <c r="I110" s="76">
        <f>MEDIAN(J112:J112)</f>
        <v>355949.6</v>
      </c>
      <c r="J110" s="77">
        <f>MIN(H110:I110)</f>
        <v>355949.6</v>
      </c>
    </row>
    <row r="111" spans="1:10" ht="15">
      <c r="A111" s="52" t="s">
        <v>402</v>
      </c>
      <c r="B111" s="52" t="s">
        <v>401</v>
      </c>
      <c r="C111" s="52" t="s">
        <v>400</v>
      </c>
      <c r="D111" s="205" t="s">
        <v>398</v>
      </c>
      <c r="E111" s="205"/>
      <c r="F111" s="205"/>
      <c r="G111" s="205" t="s">
        <v>399</v>
      </c>
      <c r="H111" s="205"/>
      <c r="I111" s="52" t="s">
        <v>398</v>
      </c>
      <c r="J111" s="52" t="s">
        <v>397</v>
      </c>
    </row>
    <row r="112" spans="1:10" ht="15">
      <c r="A112" s="57">
        <v>44691</v>
      </c>
      <c r="B112" s="58" t="s">
        <v>804</v>
      </c>
      <c r="C112" s="58" t="s">
        <v>805</v>
      </c>
      <c r="D112" s="210" t="s">
        <v>806</v>
      </c>
      <c r="E112" s="211"/>
      <c r="F112" s="211"/>
      <c r="G112" s="209" t="s">
        <v>807</v>
      </c>
      <c r="H112" s="209"/>
      <c r="I112" s="74" t="s">
        <v>392</v>
      </c>
      <c r="J112" s="60">
        <v>355949.6</v>
      </c>
    </row>
    <row r="113" spans="1:10" ht="15">
      <c r="A113" s="52" t="s">
        <v>391</v>
      </c>
      <c r="B113" s="196" t="s">
        <v>390</v>
      </c>
      <c r="C113" s="198"/>
      <c r="D113" s="198"/>
      <c r="E113" s="198"/>
      <c r="F113" s="197"/>
      <c r="G113" s="52" t="s">
        <v>389</v>
      </c>
      <c r="H113" s="52" t="s">
        <v>388</v>
      </c>
      <c r="I113" s="52" t="s">
        <v>387</v>
      </c>
      <c r="J113" s="52" t="s">
        <v>386</v>
      </c>
    </row>
    <row r="114" spans="1:10" ht="15">
      <c r="A114" s="53">
        <v>1</v>
      </c>
      <c r="B114" s="202" t="s">
        <v>459</v>
      </c>
      <c r="C114" s="203"/>
      <c r="D114" s="203"/>
      <c r="E114" s="203"/>
      <c r="F114" s="204"/>
      <c r="G114" s="54" t="s">
        <v>13</v>
      </c>
      <c r="H114" s="55">
        <f>AVERAGE(J116:J117)</f>
        <v>11970.585</v>
      </c>
      <c r="I114" s="55">
        <f>MEDIAN(J116:J117)</f>
        <v>11970.585</v>
      </c>
      <c r="J114" s="56">
        <f>MIN(H114:I114)</f>
        <v>11970.585</v>
      </c>
    </row>
    <row r="115" spans="1:10" ht="15">
      <c r="A115" s="52" t="s">
        <v>402</v>
      </c>
      <c r="B115" s="52" t="s">
        <v>401</v>
      </c>
      <c r="C115" s="52" t="s">
        <v>400</v>
      </c>
      <c r="D115" s="205" t="s">
        <v>398</v>
      </c>
      <c r="E115" s="205"/>
      <c r="F115" s="205"/>
      <c r="G115" s="205" t="s">
        <v>399</v>
      </c>
      <c r="H115" s="205"/>
      <c r="I115" s="52" t="s">
        <v>398</v>
      </c>
      <c r="J115" s="52" t="s">
        <v>397</v>
      </c>
    </row>
    <row r="116" spans="1:10" ht="15">
      <c r="A116" s="57">
        <v>44743</v>
      </c>
      <c r="B116" s="69" t="s">
        <v>453</v>
      </c>
      <c r="C116" s="69" t="s">
        <v>452</v>
      </c>
      <c r="D116" s="206" t="s">
        <v>451</v>
      </c>
      <c r="E116" s="207"/>
      <c r="F116" s="208"/>
      <c r="G116" s="192" t="s">
        <v>450</v>
      </c>
      <c r="H116" s="192"/>
      <c r="I116" s="61" t="s">
        <v>460</v>
      </c>
      <c r="J116" s="60">
        <v>13989</v>
      </c>
    </row>
    <row r="117" spans="1:10" ht="15">
      <c r="A117" s="57">
        <v>44743</v>
      </c>
      <c r="B117" s="69" t="s">
        <v>463</v>
      </c>
      <c r="C117" s="69" t="s">
        <v>462</v>
      </c>
      <c r="D117" s="206" t="s">
        <v>464</v>
      </c>
      <c r="E117" s="207"/>
      <c r="F117" s="208"/>
      <c r="G117" s="192" t="s">
        <v>465</v>
      </c>
      <c r="H117" s="192"/>
      <c r="I117" s="61" t="s">
        <v>461</v>
      </c>
      <c r="J117" s="60">
        <v>9952.17</v>
      </c>
    </row>
    <row r="118" spans="1:10" ht="15">
      <c r="A118" s="52" t="s">
        <v>391</v>
      </c>
      <c r="B118" s="196" t="s">
        <v>390</v>
      </c>
      <c r="C118" s="198"/>
      <c r="D118" s="198"/>
      <c r="E118" s="198"/>
      <c r="F118" s="197"/>
      <c r="G118" s="52" t="s">
        <v>389</v>
      </c>
      <c r="H118" s="52" t="s">
        <v>388</v>
      </c>
      <c r="I118" s="52" t="s">
        <v>387</v>
      </c>
      <c r="J118" s="52" t="s">
        <v>386</v>
      </c>
    </row>
    <row r="119" spans="1:10" ht="15">
      <c r="A119" s="53">
        <v>0</v>
      </c>
      <c r="B119" s="202" t="s">
        <v>617</v>
      </c>
      <c r="C119" s="203"/>
      <c r="D119" s="203"/>
      <c r="E119" s="203"/>
      <c r="F119" s="204"/>
      <c r="G119" s="54" t="s">
        <v>13</v>
      </c>
      <c r="H119" s="55">
        <f>AVERAGE(J121:J123)</f>
        <v>370.82333333333327</v>
      </c>
      <c r="I119" s="55">
        <f>MEDIAN(J121:J123)</f>
        <v>383.83</v>
      </c>
      <c r="J119" s="56">
        <f>MIN(H119:I119)</f>
        <v>370.82333333333327</v>
      </c>
    </row>
    <row r="120" spans="1:10" ht="15">
      <c r="A120" s="52" t="s">
        <v>402</v>
      </c>
      <c r="B120" s="52" t="s">
        <v>401</v>
      </c>
      <c r="C120" s="52" t="s">
        <v>400</v>
      </c>
      <c r="D120" s="205" t="s">
        <v>398</v>
      </c>
      <c r="E120" s="205"/>
      <c r="F120" s="205"/>
      <c r="G120" s="205" t="s">
        <v>399</v>
      </c>
      <c r="H120" s="205"/>
      <c r="I120" s="52" t="s">
        <v>398</v>
      </c>
      <c r="J120" s="52" t="s">
        <v>397</v>
      </c>
    </row>
    <row r="121" spans="1:10" ht="15">
      <c r="A121" s="57">
        <v>44691</v>
      </c>
      <c r="B121" s="61" t="s">
        <v>449</v>
      </c>
      <c r="C121" s="61" t="s">
        <v>406</v>
      </c>
      <c r="D121" s="193"/>
      <c r="E121" s="194"/>
      <c r="F121" s="195"/>
      <c r="G121" s="193" t="s">
        <v>448</v>
      </c>
      <c r="H121" s="195">
        <v>69.94</v>
      </c>
      <c r="I121" s="61" t="s">
        <v>530</v>
      </c>
      <c r="J121" s="60">
        <v>328.74</v>
      </c>
    </row>
    <row r="122" spans="1:10" ht="15">
      <c r="A122" s="57">
        <v>44691</v>
      </c>
      <c r="B122" s="57" t="s">
        <v>410</v>
      </c>
      <c r="C122" s="57" t="s">
        <v>409</v>
      </c>
      <c r="D122" s="192" t="s">
        <v>408</v>
      </c>
      <c r="E122" s="192"/>
      <c r="F122" s="192"/>
      <c r="G122" s="192" t="s">
        <v>407</v>
      </c>
      <c r="H122" s="192"/>
      <c r="I122" s="78" t="s">
        <v>531</v>
      </c>
      <c r="J122" s="60">
        <v>383.83</v>
      </c>
    </row>
    <row r="123" spans="1:10" ht="15">
      <c r="A123" s="57">
        <v>44691</v>
      </c>
      <c r="B123" s="79" t="s">
        <v>453</v>
      </c>
      <c r="C123" s="69" t="s">
        <v>452</v>
      </c>
      <c r="D123" s="225" t="s">
        <v>451</v>
      </c>
      <c r="E123" s="192"/>
      <c r="F123" s="192"/>
      <c r="G123" s="226" t="s">
        <v>450</v>
      </c>
      <c r="H123" s="192"/>
      <c r="I123" s="61" t="s">
        <v>532</v>
      </c>
      <c r="J123" s="60">
        <v>399.9</v>
      </c>
    </row>
    <row r="124" spans="1:10" ht="15">
      <c r="A124" s="52" t="s">
        <v>391</v>
      </c>
      <c r="B124" s="196" t="s">
        <v>390</v>
      </c>
      <c r="C124" s="198"/>
      <c r="D124" s="198"/>
      <c r="E124" s="198"/>
      <c r="F124" s="197"/>
      <c r="G124" s="52" t="s">
        <v>389</v>
      </c>
      <c r="H124" s="52" t="s">
        <v>388</v>
      </c>
      <c r="I124" s="52" t="s">
        <v>387</v>
      </c>
      <c r="J124" s="52" t="s">
        <v>386</v>
      </c>
    </row>
    <row r="125" spans="1:10" ht="15">
      <c r="A125" s="53">
        <v>0</v>
      </c>
      <c r="B125" s="202" t="s">
        <v>627</v>
      </c>
      <c r="C125" s="203"/>
      <c r="D125" s="203"/>
      <c r="E125" s="203"/>
      <c r="F125" s="204"/>
      <c r="G125" s="54" t="s">
        <v>13</v>
      </c>
      <c r="H125" s="55">
        <f>AVERAGE(J127:J129)</f>
        <v>9549</v>
      </c>
      <c r="I125" s="55">
        <f>MEDIAN(J127:J129)</f>
        <v>9549</v>
      </c>
      <c r="J125" s="56">
        <f>MIN(H125:I125)</f>
        <v>9549</v>
      </c>
    </row>
    <row r="126" spans="1:10" ht="15">
      <c r="A126" s="52" t="s">
        <v>402</v>
      </c>
      <c r="B126" s="52" t="s">
        <v>401</v>
      </c>
      <c r="C126" s="52" t="s">
        <v>400</v>
      </c>
      <c r="D126" s="205" t="s">
        <v>398</v>
      </c>
      <c r="E126" s="205"/>
      <c r="F126" s="205"/>
      <c r="G126" s="205" t="s">
        <v>399</v>
      </c>
      <c r="H126" s="205"/>
      <c r="I126" s="52" t="s">
        <v>398</v>
      </c>
      <c r="J126" s="52" t="s">
        <v>397</v>
      </c>
    </row>
    <row r="127" spans="1:10" ht="15">
      <c r="A127" s="57">
        <v>44837</v>
      </c>
      <c r="B127" s="61" t="s">
        <v>812</v>
      </c>
      <c r="C127" s="61" t="s">
        <v>813</v>
      </c>
      <c r="D127" s="193" t="s">
        <v>815</v>
      </c>
      <c r="E127" s="194"/>
      <c r="F127" s="195"/>
      <c r="G127" s="193" t="s">
        <v>814</v>
      </c>
      <c r="H127" s="195"/>
      <c r="I127" s="61"/>
      <c r="J127" s="60">
        <v>8438</v>
      </c>
    </row>
    <row r="128" spans="1:10" ht="15">
      <c r="A128" s="57">
        <v>44837</v>
      </c>
      <c r="B128" s="57" t="s">
        <v>816</v>
      </c>
      <c r="C128" s="57" t="s">
        <v>817</v>
      </c>
      <c r="D128" s="192"/>
      <c r="E128" s="192"/>
      <c r="F128" s="192"/>
      <c r="G128" s="192" t="s">
        <v>818</v>
      </c>
      <c r="H128" s="192"/>
      <c r="I128" s="78"/>
      <c r="J128" s="60">
        <v>10660</v>
      </c>
    </row>
    <row r="129" spans="1:10" ht="15">
      <c r="A129" s="57">
        <v>44837</v>
      </c>
      <c r="B129" s="79"/>
      <c r="C129" s="69"/>
      <c r="D129" s="225"/>
      <c r="E129" s="192"/>
      <c r="F129" s="192"/>
      <c r="G129" s="226"/>
      <c r="H129" s="192"/>
      <c r="I129" s="61"/>
      <c r="J129" s="60"/>
    </row>
    <row r="130" spans="1:10" ht="15">
      <c r="A130" s="52" t="s">
        <v>391</v>
      </c>
      <c r="B130" s="196" t="s">
        <v>390</v>
      </c>
      <c r="C130" s="198"/>
      <c r="D130" s="198"/>
      <c r="E130" s="198"/>
      <c r="F130" s="197"/>
      <c r="G130" s="52" t="s">
        <v>389</v>
      </c>
      <c r="H130" s="52" t="s">
        <v>388</v>
      </c>
      <c r="I130" s="52" t="s">
        <v>387</v>
      </c>
      <c r="J130" s="52" t="s">
        <v>386</v>
      </c>
    </row>
    <row r="131" spans="1:10" ht="15">
      <c r="A131" s="53">
        <v>0</v>
      </c>
      <c r="B131" s="202" t="s">
        <v>628</v>
      </c>
      <c r="C131" s="203"/>
      <c r="D131" s="203"/>
      <c r="E131" s="203"/>
      <c r="F131" s="204"/>
      <c r="G131" s="54" t="s">
        <v>13</v>
      </c>
      <c r="H131" s="55">
        <f>AVERAGE(J133:J135)</f>
        <v>3748.5</v>
      </c>
      <c r="I131" s="55">
        <f>MEDIAN(J133:J135)</f>
        <v>3748.5</v>
      </c>
      <c r="J131" s="56">
        <f>MIN(H131:I131)</f>
        <v>3748.5</v>
      </c>
    </row>
    <row r="132" spans="1:10" ht="15">
      <c r="A132" s="52" t="s">
        <v>402</v>
      </c>
      <c r="B132" s="52" t="s">
        <v>401</v>
      </c>
      <c r="C132" s="52" t="s">
        <v>400</v>
      </c>
      <c r="D132" s="205" t="s">
        <v>398</v>
      </c>
      <c r="E132" s="205"/>
      <c r="F132" s="205"/>
      <c r="G132" s="205" t="s">
        <v>399</v>
      </c>
      <c r="H132" s="205"/>
      <c r="I132" s="52" t="s">
        <v>398</v>
      </c>
      <c r="J132" s="52" t="s">
        <v>397</v>
      </c>
    </row>
    <row r="133" spans="1:10" ht="15">
      <c r="A133" s="57">
        <v>44837</v>
      </c>
      <c r="B133" s="61" t="s">
        <v>812</v>
      </c>
      <c r="C133" s="61" t="s">
        <v>813</v>
      </c>
      <c r="D133" s="193" t="s">
        <v>815</v>
      </c>
      <c r="E133" s="194"/>
      <c r="F133" s="195"/>
      <c r="G133" s="193" t="s">
        <v>814</v>
      </c>
      <c r="H133" s="195"/>
      <c r="I133" s="61"/>
      <c r="J133" s="60">
        <v>3397</v>
      </c>
    </row>
    <row r="134" spans="1:10" ht="15">
      <c r="A134" s="57">
        <v>44837</v>
      </c>
      <c r="B134" s="57" t="s">
        <v>816</v>
      </c>
      <c r="C134" s="57" t="s">
        <v>817</v>
      </c>
      <c r="D134" s="192"/>
      <c r="E134" s="192"/>
      <c r="F134" s="192"/>
      <c r="G134" s="192" t="s">
        <v>818</v>
      </c>
      <c r="H134" s="192"/>
      <c r="I134" s="78"/>
      <c r="J134" s="60">
        <v>4100</v>
      </c>
    </row>
    <row r="135" spans="1:10" ht="15">
      <c r="A135" s="57">
        <v>44837</v>
      </c>
      <c r="B135" s="79"/>
      <c r="C135" s="69"/>
      <c r="D135" s="225"/>
      <c r="E135" s="192"/>
      <c r="F135" s="192"/>
      <c r="G135" s="226"/>
      <c r="H135" s="192"/>
      <c r="I135" s="61"/>
      <c r="J135" s="60"/>
    </row>
  </sheetData>
  <mergeCells count="214">
    <mergeCell ref="G78:H78"/>
    <mergeCell ref="D84:F84"/>
    <mergeCell ref="G84:H84"/>
    <mergeCell ref="B130:F130"/>
    <mergeCell ref="B131:F131"/>
    <mergeCell ref="D132:F132"/>
    <mergeCell ref="G132:H132"/>
    <mergeCell ref="D133:F133"/>
    <mergeCell ref="G133:H133"/>
    <mergeCell ref="D134:F134"/>
    <mergeCell ref="G134:H134"/>
    <mergeCell ref="D135:F135"/>
    <mergeCell ref="G135:H135"/>
    <mergeCell ref="B125:F125"/>
    <mergeCell ref="D126:F126"/>
    <mergeCell ref="G126:H126"/>
    <mergeCell ref="D127:F127"/>
    <mergeCell ref="G127:H127"/>
    <mergeCell ref="D128:F128"/>
    <mergeCell ref="G128:H128"/>
    <mergeCell ref="D129:F129"/>
    <mergeCell ref="G129:H129"/>
    <mergeCell ref="B124:F124"/>
    <mergeCell ref="B118:F118"/>
    <mergeCell ref="B119:F119"/>
    <mergeCell ref="D120:F120"/>
    <mergeCell ref="G120:H120"/>
    <mergeCell ref="D121:F121"/>
    <mergeCell ref="G121:H121"/>
    <mergeCell ref="D122:F122"/>
    <mergeCell ref="G122:H122"/>
    <mergeCell ref="D123:F123"/>
    <mergeCell ref="G123:H123"/>
    <mergeCell ref="D6:F6"/>
    <mergeCell ref="G6:H6"/>
    <mergeCell ref="D7:F7"/>
    <mergeCell ref="G7:H7"/>
    <mergeCell ref="B21:F21"/>
    <mergeCell ref="D26:F26"/>
    <mergeCell ref="D31:F31"/>
    <mergeCell ref="G31:H31"/>
    <mergeCell ref="B28:F28"/>
    <mergeCell ref="D29:F29"/>
    <mergeCell ref="G29:H29"/>
    <mergeCell ref="D19:F19"/>
    <mergeCell ref="D8:F8"/>
    <mergeCell ref="G8:H8"/>
    <mergeCell ref="D9:F9"/>
    <mergeCell ref="G9:H9"/>
    <mergeCell ref="B10:F10"/>
    <mergeCell ref="B11:F11"/>
    <mergeCell ref="D12:F12"/>
    <mergeCell ref="G12:H12"/>
    <mergeCell ref="D13:F13"/>
    <mergeCell ref="G13:H13"/>
    <mergeCell ref="G19:H19"/>
    <mergeCell ref="B17:F17"/>
    <mergeCell ref="G18:H18"/>
    <mergeCell ref="G24:H24"/>
    <mergeCell ref="D25:F25"/>
    <mergeCell ref="G25:H25"/>
    <mergeCell ref="B22:F22"/>
    <mergeCell ref="D41:F41"/>
    <mergeCell ref="B33:F33"/>
    <mergeCell ref="B34:F34"/>
    <mergeCell ref="D35:F35"/>
    <mergeCell ref="G30:H30"/>
    <mergeCell ref="D24:F24"/>
    <mergeCell ref="B40:F40"/>
    <mergeCell ref="B39:F39"/>
    <mergeCell ref="G38:H38"/>
    <mergeCell ref="D38:F38"/>
    <mergeCell ref="G35:H35"/>
    <mergeCell ref="D37:F37"/>
    <mergeCell ref="G37:H37"/>
    <mergeCell ref="D36:F36"/>
    <mergeCell ref="G36:H36"/>
    <mergeCell ref="B93:F93"/>
    <mergeCell ref="D94:F94"/>
    <mergeCell ref="D14:F14"/>
    <mergeCell ref="G14:H14"/>
    <mergeCell ref="D77:F77"/>
    <mergeCell ref="B76:F76"/>
    <mergeCell ref="B75:F75"/>
    <mergeCell ref="G71:H71"/>
    <mergeCell ref="D71:F71"/>
    <mergeCell ref="G65:H65"/>
    <mergeCell ref="D65:F65"/>
    <mergeCell ref="D66:F66"/>
    <mergeCell ref="G66:H66"/>
    <mergeCell ref="D67:F67"/>
    <mergeCell ref="G67:H67"/>
    <mergeCell ref="D68:F68"/>
    <mergeCell ref="G68:H68"/>
    <mergeCell ref="D20:F20"/>
    <mergeCell ref="G20:H20"/>
    <mergeCell ref="D30:F30"/>
    <mergeCell ref="D32:F32"/>
    <mergeCell ref="G32:H32"/>
    <mergeCell ref="G26:H26"/>
    <mergeCell ref="D18:F18"/>
    <mergeCell ref="D23:F23"/>
    <mergeCell ref="G23:H23"/>
    <mergeCell ref="G41:H41"/>
    <mergeCell ref="D44:F44"/>
    <mergeCell ref="G44:H44"/>
    <mergeCell ref="B45:F45"/>
    <mergeCell ref="B27:F27"/>
    <mergeCell ref="B70:F70"/>
    <mergeCell ref="B64:F64"/>
    <mergeCell ref="B63:F63"/>
    <mergeCell ref="B69:F69"/>
    <mergeCell ref="G62:H62"/>
    <mergeCell ref="D62:F62"/>
    <mergeCell ref="D59:F59"/>
    <mergeCell ref="B58:F58"/>
    <mergeCell ref="B57:F57"/>
    <mergeCell ref="D95:F95"/>
    <mergeCell ref="G95:H95"/>
    <mergeCell ref="D99:F99"/>
    <mergeCell ref="B96:F96"/>
    <mergeCell ref="B97:F97"/>
    <mergeCell ref="D98:F98"/>
    <mergeCell ref="G98:H98"/>
    <mergeCell ref="G99:H99"/>
    <mergeCell ref="B4:F4"/>
    <mergeCell ref="B5:F5"/>
    <mergeCell ref="D15:F15"/>
    <mergeCell ref="G15:H15"/>
    <mergeCell ref="B16:F16"/>
    <mergeCell ref="G50:H50"/>
    <mergeCell ref="B51:F51"/>
    <mergeCell ref="B52:F52"/>
    <mergeCell ref="D53:F53"/>
    <mergeCell ref="G53:H53"/>
    <mergeCell ref="D56:F56"/>
    <mergeCell ref="G56:H56"/>
    <mergeCell ref="B87:F87"/>
    <mergeCell ref="B88:F88"/>
    <mergeCell ref="G94:H94"/>
    <mergeCell ref="B92:F92"/>
    <mergeCell ref="D107:F107"/>
    <mergeCell ref="G107:H107"/>
    <mergeCell ref="D108:F108"/>
    <mergeCell ref="G108:H108"/>
    <mergeCell ref="B109:F109"/>
    <mergeCell ref="B110:F110"/>
    <mergeCell ref="C104:I104"/>
    <mergeCell ref="B100:F100"/>
    <mergeCell ref="D101:F101"/>
    <mergeCell ref="G101:H101"/>
    <mergeCell ref="C102:I102"/>
    <mergeCell ref="C103:I103"/>
    <mergeCell ref="B114:F114"/>
    <mergeCell ref="D115:F115"/>
    <mergeCell ref="G115:H115"/>
    <mergeCell ref="D116:F116"/>
    <mergeCell ref="G116:H116"/>
    <mergeCell ref="D117:F117"/>
    <mergeCell ref="G117:H117"/>
    <mergeCell ref="D80:F80"/>
    <mergeCell ref="G80:H80"/>
    <mergeCell ref="D83:F83"/>
    <mergeCell ref="G83:H83"/>
    <mergeCell ref="D85:F85"/>
    <mergeCell ref="G85:H85"/>
    <mergeCell ref="D89:F89"/>
    <mergeCell ref="G89:H89"/>
    <mergeCell ref="D91:F91"/>
    <mergeCell ref="G91:H91"/>
    <mergeCell ref="D111:F111"/>
    <mergeCell ref="G111:H111"/>
    <mergeCell ref="D112:F112"/>
    <mergeCell ref="G112:H112"/>
    <mergeCell ref="B113:F113"/>
    <mergeCell ref="B105:F105"/>
    <mergeCell ref="B106:F106"/>
    <mergeCell ref="D42:F42"/>
    <mergeCell ref="G42:H42"/>
    <mergeCell ref="D43:F43"/>
    <mergeCell ref="G43:H43"/>
    <mergeCell ref="D48:F48"/>
    <mergeCell ref="G48:H48"/>
    <mergeCell ref="D54:F54"/>
    <mergeCell ref="G54:H54"/>
    <mergeCell ref="D55:F55"/>
    <mergeCell ref="G55:H55"/>
    <mergeCell ref="D49:F49"/>
    <mergeCell ref="G49:H49"/>
    <mergeCell ref="B46:F46"/>
    <mergeCell ref="D90:F90"/>
    <mergeCell ref="G90:H90"/>
    <mergeCell ref="D50:F50"/>
    <mergeCell ref="G47:H47"/>
    <mergeCell ref="D47:F47"/>
    <mergeCell ref="D60:F60"/>
    <mergeCell ref="G60:H60"/>
    <mergeCell ref="D61:F61"/>
    <mergeCell ref="G61:H61"/>
    <mergeCell ref="G59:H59"/>
    <mergeCell ref="B82:F82"/>
    <mergeCell ref="D79:F79"/>
    <mergeCell ref="G79:H79"/>
    <mergeCell ref="G77:H77"/>
    <mergeCell ref="D86:F86"/>
    <mergeCell ref="G86:H86"/>
    <mergeCell ref="B81:F81"/>
    <mergeCell ref="D72:F72"/>
    <mergeCell ref="G72:H72"/>
    <mergeCell ref="D73:F73"/>
    <mergeCell ref="G73:H73"/>
    <mergeCell ref="D74:F74"/>
    <mergeCell ref="G74:H74"/>
    <mergeCell ref="D78:F78"/>
  </mergeCells>
  <hyperlinks>
    <hyperlink ref="I7" r:id="rId1" display="https://www.americanas.com.br/produto/4726159299?opn=YSMESP&amp;offerId=6203fde9d9fd6edeec45bef5&amp;srsltid=AWLEVJzChs3bZVIhAITrPpCY6ju9o808ANngD0Q3PU9QadolWNPgCSEtRUo"/>
    <hyperlink ref="D117" r:id="rId2" display="mailto:ATENDIMENTO@TUBARONENSE.COM.BR"/>
    <hyperlink ref="D123" r:id="rId3" display="mailto:vendas@cassol.com.br"/>
    <hyperlink ref="D9" r:id="rId4" display="mailto:vendas@dadosdarede.com"/>
    <hyperlink ref="I122" r:id="rId5" display="https://www.magazineluiza.com.br/caixa-de-areia-dn100-27801145-tigre/p/af3cfee945/rc/rcnm/?&amp;seller_id=bonnenbergermateriaisdeconstruca"/>
    <hyperlink ref="D68" r:id="rId6" display="mailto:tmed@tmed.com.br"/>
    <hyperlink ref="D54" r:id="rId7" display="mailto:ecotech@ecotecharevacuo.com.br"/>
    <hyperlink ref="D60" r:id="rId8" display="mailto:ecotech@ecotecharevacuo.com.br"/>
    <hyperlink ref="D112" r:id="rId9" display="mailto:danieli.diehl@tkelevator.com"/>
    <hyperlink ref="D72" r:id="rId10" display="mailto:tmed@tmed.com.br"/>
    <hyperlink ref="D78" r:id="rId11" display="mailto:tmed@tmed.com.br"/>
    <hyperlink ref="D83" r:id="rId12" display="mailto:tmed@tmed.com.br"/>
    <hyperlink ref="D73" r:id="rId13" display="http://www.sincron.com.br/"/>
    <hyperlink ref="D79" r:id="rId14" display="http://www.sincron.com.br/"/>
    <hyperlink ref="D84" r:id="rId15" display="http://www.sincron.com.br/"/>
    <hyperlink ref="D80" r:id="rId16" display="mailto:comercial@platel.com.br"/>
    <hyperlink ref="D85" r:id="rId17" display="mailto:comercial@platel.com.br"/>
    <hyperlink ref="D74" r:id="rId18" display="mailto:comercial@platel.com.br"/>
  </hyperlinks>
  <printOptions/>
  <pageMargins left="0.511811024" right="0.511811024" top="0.787401575" bottom="0.787401575" header="0.31496062" footer="0.31496062"/>
  <pageSetup fitToHeight="0" fitToWidth="1" horizontalDpi="600" verticalDpi="600" orientation="portrait" paperSize="9" scale="41" r:id="rId20"/>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Netbook</dc:creator>
  <cp:keywords/>
  <dc:description/>
  <cp:lastModifiedBy>pedro.muller</cp:lastModifiedBy>
  <cp:lastPrinted>2022-10-17T17:10:38Z</cp:lastPrinted>
  <dcterms:created xsi:type="dcterms:W3CDTF">2022-05-12T18:06:52Z</dcterms:created>
  <dcterms:modified xsi:type="dcterms:W3CDTF">2023-01-31T15:41:14Z</dcterms:modified>
  <cp:category/>
  <cp:version/>
  <cp:contentType/>
  <cp:contentStatus/>
</cp:coreProperties>
</file>